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cognitionsolution-my.sharepoint.com/personal/rahul_rana_cognition-solutions_com/Documents/All Work Files/"/>
    </mc:Choice>
  </mc:AlternateContent>
  <xr:revisionPtr revIDLastSave="693" documentId="8_{6BF5BBF3-E89C-4309-B68C-E97906CE36CC}" xr6:coauthVersionLast="47" xr6:coauthVersionMax="47" xr10:uidLastSave="{B0D3F972-CF8E-4704-AA61-7D13A1D8802A}"/>
  <bookViews>
    <workbookView xWindow="-108" yWindow="-108" windowWidth="23256" windowHeight="12456" activeTab="1" xr2:uid="{00000000-000D-0000-FFFF-FFFF00000000}"/>
  </bookViews>
  <sheets>
    <sheet name="Cover Page" sheetId="3" r:id="rId1"/>
    <sheet name="KAI ROI Calculator" sheetId="16" r:id="rId2"/>
    <sheet name="Appendix - Approach" sheetId="17" r:id="rId3"/>
    <sheet name="Appendix - IR Impact" sheetId="18" r:id="rId4"/>
    <sheet name="Appendix - AP Impact" sheetId="19" r:id="rId5"/>
    <sheet name="End Page"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6" l="1"/>
  <c r="C5" i="18" s="1"/>
  <c r="C30" i="18" s="1"/>
  <c r="C44" i="19"/>
  <c r="C35" i="19"/>
  <c r="C17" i="19"/>
  <c r="C5" i="19"/>
  <c r="C9" i="19" s="1"/>
  <c r="D38" i="16" s="1"/>
  <c r="C28" i="18"/>
  <c r="F36" i="16" s="1"/>
  <c r="C22" i="18"/>
  <c r="C6" i="18"/>
  <c r="C42" i="19"/>
  <c r="C43" i="19" s="1"/>
  <c r="C33" i="19"/>
  <c r="C34" i="19" s="1"/>
  <c r="C39" i="19" s="1"/>
  <c r="G40" i="16" s="1"/>
  <c r="C20" i="18"/>
  <c r="C21" i="18" s="1"/>
  <c r="C23" i="18" l="1"/>
  <c r="F35" i="16" s="1"/>
  <c r="F43" i="16" s="1"/>
  <c r="G23" i="16" s="1"/>
  <c r="C18" i="19"/>
  <c r="C20" i="19" s="1"/>
  <c r="D39" i="16" s="1"/>
  <c r="D37" i="16" s="1"/>
  <c r="C48" i="19"/>
  <c r="G41" i="16" s="1"/>
  <c r="G37" i="16" s="1"/>
  <c r="C45" i="19"/>
  <c r="F41" i="16" s="1"/>
  <c r="C36" i="19"/>
  <c r="F40" i="16" s="1"/>
  <c r="F37" i="16" s="1"/>
  <c r="C9" i="18"/>
  <c r="D34" i="16" s="1"/>
  <c r="D33" i="16" s="1"/>
  <c r="C12" i="18"/>
  <c r="C14" i="18" s="1"/>
  <c r="C15" i="18" s="1"/>
  <c r="C12" i="19"/>
  <c r="C14" i="19" s="1"/>
  <c r="C15" i="19" s="1"/>
  <c r="E38" i="16" s="1"/>
  <c r="C26" i="18"/>
  <c r="G35" i="16" s="1"/>
  <c r="C29" i="18"/>
  <c r="C31" i="18" s="1"/>
  <c r="G36" i="16" s="1"/>
  <c r="F33" i="16" l="1"/>
  <c r="C23" i="19"/>
  <c r="C25" i="19" s="1"/>
  <c r="C26" i="19" s="1"/>
  <c r="E39" i="16" s="1"/>
  <c r="E37" i="16" s="1"/>
  <c r="D43" i="16"/>
  <c r="F23" i="16" s="1"/>
  <c r="C16" i="18"/>
  <c r="E34" i="16" s="1"/>
  <c r="E33" i="16" s="1"/>
  <c r="G43" i="16"/>
  <c r="G21" i="16" s="1"/>
  <c r="G33" i="16"/>
  <c r="E43" i="16" l="1"/>
  <c r="F21" i="16" s="1"/>
</calcChain>
</file>

<file path=xl/sharedStrings.xml><?xml version="1.0" encoding="utf-8"?>
<sst xmlns="http://schemas.openxmlformats.org/spreadsheetml/2006/main" count="164" uniqueCount="103">
  <si>
    <t>Growth Levers</t>
  </si>
  <si>
    <t>Retention Levers</t>
  </si>
  <si>
    <t>IRs</t>
  </si>
  <si>
    <t>Growth Impact Calculation</t>
  </si>
  <si>
    <t>Details of Assumptions / Notes</t>
  </si>
  <si>
    <t>Opportunity size per DM</t>
  </si>
  <si>
    <t>Opportunity size calibration factor</t>
  </si>
  <si>
    <t>Overlap in requirements across DMs</t>
  </si>
  <si>
    <t>Total Annual Addressable Opportunity Size</t>
  </si>
  <si>
    <t>Lead to meeting ratio</t>
  </si>
  <si>
    <t>- Proportion of new DMs identified, i.e., leads to the meetings conducted; enhanced ratios due to more tailored reach out enabled by IR insights</t>
  </si>
  <si>
    <t>Meeting to proposal ratio</t>
  </si>
  <si>
    <t>- Proportion of meetings resulting in proposal discussions</t>
  </si>
  <si>
    <t>Proposal(s) submitted</t>
  </si>
  <si>
    <t>Proposal to deal closure ratio</t>
  </si>
  <si>
    <t>Estimated conversions</t>
  </si>
  <si>
    <t>Estimated Annual Financial Impact</t>
  </si>
  <si>
    <t>Retention Impact Calculation</t>
  </si>
  <si>
    <t>Succession Planning (Internal)</t>
  </si>
  <si>
    <t>Annual changes at DM level (% of overall DM count)</t>
  </si>
  <si>
    <t>Annual changes among existing customer DMs</t>
  </si>
  <si>
    <t>Probability that the new DM is from the pool of stakeholders tracked in the IRs</t>
  </si>
  <si>
    <t>Estimated % of annual DM level changes replaced by new hires</t>
  </si>
  <si>
    <t>Risk mitigated due to prior good rapport with the new DM</t>
  </si>
  <si>
    <t>Annual revenue of the Key Account client company</t>
  </si>
  <si>
    <t>Annual billing, i.e., your revenue generated by the key account</t>
  </si>
  <si>
    <t>Number of 'Decision Makers' (budget holders) that you engage with, within the Key Account</t>
  </si>
  <si>
    <t>Growth</t>
  </si>
  <si>
    <t>Retention</t>
  </si>
  <si>
    <t>Additional Decision Makers within the Key Account that can be targeted with your offerings</t>
  </si>
  <si>
    <t>Estimated Financial 
Impact (Annual)</t>
  </si>
  <si>
    <t>Total Addressable Opportunity Size (Annual)</t>
  </si>
  <si>
    <t xml:space="preserve">Number of major deals or initiatives that provide account gorwth opportunities (e.g., M&amp;A / JV / Partnerships, big innovation projects) </t>
  </si>
  <si>
    <t>DETAILED BREAKUP OF OPPORTUNITY SIZE AND IMPACT</t>
  </si>
  <si>
    <t>Total Addressable 
Opportunity Size (Annual)</t>
  </si>
  <si>
    <t>Estimated Financial Impact
(Annual)</t>
  </si>
  <si>
    <t>New Key Stakeholders + Improved Conversion Rate</t>
  </si>
  <si>
    <t>-</t>
  </si>
  <si>
    <t>Improved Chances of Renewals</t>
  </si>
  <si>
    <t>Action Plans (APs)</t>
  </si>
  <si>
    <t>M&amp;As /JVs/ Partnerships, Innovations (e.g., Digital Transformation, New Product Launches)</t>
  </si>
  <si>
    <t>Internal People Moves into New Roles (or Expansion of Responsibilities)</t>
  </si>
  <si>
    <t>Succession Planning (External)</t>
  </si>
  <si>
    <t>Succession Planning (Internal Additional Insights)</t>
  </si>
  <si>
    <t>Overlap</t>
  </si>
  <si>
    <t>IRs + APs</t>
  </si>
  <si>
    <t>APs</t>
  </si>
  <si>
    <t>Estimated revenue per new DM (identified using IR)</t>
  </si>
  <si>
    <t>Estimated risk to revenue associated with each succession</t>
  </si>
  <si>
    <r>
      <t xml:space="preserve">Revenue risk, i.e., </t>
    </r>
    <r>
      <rPr>
        <b/>
        <sz val="9"/>
        <color theme="1"/>
        <rFont val="Arial"/>
        <family val="2"/>
      </rPr>
      <t>Total Annual Addressable Opportunity Size</t>
    </r>
  </si>
  <si>
    <t>Estimated reduction in enggement-related risk owing to IR insights</t>
  </si>
  <si>
    <t>- Measured based on the extent of increase in engagement</t>
  </si>
  <si>
    <t>Increase in extent of engagement impacting existing accounts (x times)</t>
  </si>
  <si>
    <t>- Owing to expanded key stakeholder engagement</t>
  </si>
  <si>
    <t>M&amp;As /JVs/ Partnerships</t>
  </si>
  <si>
    <t>Avg. number of annual M&amp;A / JV / Partnership deals and innovation projects</t>
  </si>
  <si>
    <t>Expansion in customer base per deal (per new entity)</t>
  </si>
  <si>
    <t>Synergies with acquired / partnered entities</t>
  </si>
  <si>
    <t>Avg. number of DMs associated with each deal (or new entity)</t>
  </si>
  <si>
    <t>Proposal submitted</t>
  </si>
  <si>
    <t>Estimated % of DMs that witness budget expansion / move to higher roles</t>
  </si>
  <si>
    <t xml:space="preserve">Estimated annual internal moves </t>
  </si>
  <si>
    <t>Annual attrition at DM level (% of overall DM count)</t>
  </si>
  <si>
    <t>Annual attrition among existing customer DMs</t>
  </si>
  <si>
    <t>Estimated risk to revenue associated with each attrition</t>
  </si>
  <si>
    <t>Risk mitigated by early update and insights on new hire</t>
  </si>
  <si>
    <t>Risk mitigated due to media monitoring insights on likely successors</t>
  </si>
  <si>
    <t>New relevant DMs identified</t>
  </si>
  <si>
    <t>- Since the contract size for the existing DMs will not be the same for the new DMs + the current contract size per DM has been built over the years + some of the products sold to these new DMs may be priced lower than the current engagements</t>
  </si>
  <si>
    <t>- Since some of the products purchased could cater to multiple teams within the account</t>
  </si>
  <si>
    <t>- I.e., avg. number of years spent in a DM role at the key account, after which he/she may move to another company, or retire, or move to a non-DM role</t>
  </si>
  <si>
    <t>- Assuming, on avg., a successor will reduce your contract size by this percentage</t>
  </si>
  <si>
    <t>- IR insights could help you identify the probable successors in advance and to build a rapport with them prior to promotion</t>
  </si>
  <si>
    <t>Avg. tenure for a stakeholder at a DM role at the key account company (years)</t>
  </si>
  <si>
    <t>- Based on industry standards</t>
  </si>
  <si>
    <t>- % of expanded user base that will require your products / services</t>
  </si>
  <si>
    <t>- Assuming all DMs added through deals opt for your solutions</t>
  </si>
  <si>
    <t>- Enhanced ratios due to more tailored reach out enabled by AP insights</t>
  </si>
  <si>
    <t>- I.e., avg. number of years spent in a DM role at key account company, after which he/she may move to another company, or retire, or move to a non-DM role</t>
  </si>
  <si>
    <t>Estimated budget expansion (for you) with new roles and responsibilities</t>
  </si>
  <si>
    <r>
      <rPr>
        <b/>
        <sz val="10"/>
        <color theme="1"/>
        <rFont val="Calibri"/>
        <family val="2"/>
        <scheme val="major"/>
      </rPr>
      <t>New Key Stakeholders:</t>
    </r>
    <r>
      <rPr>
        <sz val="10"/>
        <color theme="1"/>
        <rFont val="Calibri"/>
        <family val="2"/>
        <scheme val="major"/>
      </rPr>
      <t xml:space="preserve"> Intelligence on additional key stakeholders provides opportunities for new discussions to be initiated for growing the account.</t>
    </r>
  </si>
  <si>
    <r>
      <t xml:space="preserve">Innovations (e.g., Digital Transformation) + New Product Launches: </t>
    </r>
    <r>
      <rPr>
        <sz val="10"/>
        <color theme="1"/>
        <rFont val="Calibri"/>
        <family val="2"/>
        <scheme val="major"/>
      </rPr>
      <t>Updates on initiatives related to digitization of existing operations, or new products and services, provide growth opportunities.</t>
    </r>
  </si>
  <si>
    <r>
      <rPr>
        <b/>
        <sz val="10"/>
        <color theme="1"/>
        <rFont val="Calibri"/>
        <family val="2"/>
        <scheme val="major"/>
      </rPr>
      <t xml:space="preserve">Succession Planning (Internal Additional Insights): </t>
    </r>
    <r>
      <rPr>
        <sz val="10"/>
        <color theme="1"/>
        <rFont val="Calibri"/>
        <family val="2"/>
        <scheme val="major"/>
      </rPr>
      <t>Regular monitoring of key influecners who could take up decision-maker roles in the future helps in initiating efforts to build/enhance rapport with much before they become a decision-maker.</t>
    </r>
  </si>
  <si>
    <r>
      <t xml:space="preserve">Succession Planning (External): </t>
    </r>
    <r>
      <rPr>
        <sz val="10"/>
        <color theme="1"/>
        <rFont val="Calibri"/>
        <family val="2"/>
        <scheme val="major"/>
      </rPr>
      <t>Early updates on new hires replacing existing customer decision-makers, help in retaining business by taking timely steps for building a rapport with the new decision maker.</t>
    </r>
  </si>
  <si>
    <r>
      <t xml:space="preserve">Succession Planning (Internal): </t>
    </r>
    <r>
      <rPr>
        <sz val="10"/>
        <color theme="1"/>
        <rFont val="Calibri"/>
        <family val="2"/>
        <scheme val="major"/>
      </rPr>
      <t>Intelligence on the second/third layers of key influencers could help build stronger rapport with them - along with insights on who may take over the decision-maker roles in the future, therby potentially improving the probability of retentions/renewals.</t>
    </r>
  </si>
  <si>
    <r>
      <t xml:space="preserve">Internal 'Horizontal' Movements: </t>
    </r>
    <r>
      <rPr>
        <sz val="10"/>
        <color theme="1"/>
        <rFont val="Calibri"/>
        <family val="2"/>
        <scheme val="major"/>
      </rPr>
      <t>Key stakeholders moving into new roles/responsibilities can provide additional growth opportunities.</t>
    </r>
  </si>
  <si>
    <r>
      <t xml:space="preserve">M&amp;A/JVs/Partnerships: </t>
    </r>
    <r>
      <rPr>
        <sz val="10"/>
        <color theme="1"/>
        <rFont val="Calibri"/>
        <family val="2"/>
        <scheme val="major"/>
      </rPr>
      <t>Early information on deals helps in pursuing selling opportunities with partner entities.</t>
    </r>
  </si>
  <si>
    <t>- Cognition's KAI solution comprises two components:
  &gt; Intelligence Repots (IRs): In-depth intelligence report providing a 360-degree view of the key accounts, their structure, opportunity size, and key stakeholders.
  &gt; Action Plans (APs): Clear action plans for sales and marketing decision makers to improve stakeholder engagement and tap into new opportunities.
- Both IRs and APs provide certain 'Growth Levers' and 'Retention Levers', which generate new revenue opportunities and improve probability of retaining existing revenue, respectively - as captured in the table below.
- This framework can be applied to any key accounts. Details of all assumptions and calculations are provided in 'IR Impact' and 'AP Impact' tabs. The assumptions are based on industry standards as well as our experience with various past clients.</t>
  </si>
  <si>
    <r>
      <rPr>
        <b/>
        <sz val="10"/>
        <color theme="1"/>
        <rFont val="Calibri"/>
        <family val="2"/>
        <scheme val="major"/>
      </rPr>
      <t>Improved Conversion Rate:</t>
    </r>
    <r>
      <rPr>
        <sz val="10"/>
        <color theme="1"/>
        <rFont val="Calibri"/>
        <family val="2"/>
        <scheme val="major"/>
      </rPr>
      <t xml:space="preserve"> Insights on SOIs, Org./Mgmt. Structure, Functional Teams, and Financial Outlook could help with the prep for new engagement discussions, thereby enhancing the probability of converting discussions into contracts.</t>
    </r>
  </si>
  <si>
    <r>
      <rPr>
        <b/>
        <sz val="10"/>
        <color theme="1"/>
        <rFont val="Calibri"/>
        <family val="2"/>
        <scheme val="major"/>
      </rPr>
      <t xml:space="preserve">Improved Renewal Chances: </t>
    </r>
    <r>
      <rPr>
        <sz val="10"/>
        <color theme="1"/>
        <rFont val="Calibri"/>
        <family val="2"/>
        <scheme val="major"/>
      </rPr>
      <t>Increased reach and improved rapport within the existing 'key influencer and decision-maker' pool could help improve the probablity of retentions/renewals.</t>
    </r>
  </si>
  <si>
    <t>Intelligence Reports (IRs)</t>
  </si>
  <si>
    <t>TABLE 1: INPUT VALUES</t>
  </si>
  <si>
    <t>Risk to revenue when a Decision Maker changes 
(due to attrition and/ or succession)</t>
  </si>
  <si>
    <t>Share of Decision Makers that witness budget expansion 
(or move to higher roles)</t>
  </si>
  <si>
    <t>Approach</t>
  </si>
  <si>
    <t>Detailed context and definitons provided in the 'Appendix - Approach' tab.</t>
  </si>
  <si>
    <t>PURPOSE OF THIS SHEET</t>
  </si>
  <si>
    <t>HOW TO USE THIS SHEET</t>
  </si>
  <si>
    <t>- To help you estimate the ROI you can expect from a well-structured and well-executed 'Key Account Intelligence' (KAI) program for any of your key (client) accounts.</t>
  </si>
  <si>
    <t>- In Table 1 below, please provide your inputs on the total revenue of the company (your key client account), the annual revenues / billing you generate on an average from that client account, and the number of decision makers or budget holders that you are currently engaged with. 
- Table 2 captures additional input parameters that are pre-populated based on industry standards / our expertise. However, please feel free to adjust them based on your observations if needed.
- Table 3 will provide the estimated ROI you can expect from the specific key client account - in terms of Growth (additional revenues, new opportunities) or Retention (preservation of existing contracts/revenues)</t>
  </si>
  <si>
    <t>TABLE 2: OTHER INPUTS*</t>
  </si>
  <si>
    <t>TABLE 2: OUTPUT - ROI 
(Estimated from one key client account)</t>
  </si>
  <si>
    <t>*Based on industry benchmarks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</si>
</sst>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 #,##0.00_ ;_ * \-#,##0.00_ ;_ * &quot;-&quot;??_ ;_ @_ "/>
    <numFmt numFmtId="164" formatCode="#,##0_ ;\-#,##0\ "/>
    <numFmt numFmtId="165" formatCode="_-[$$-409]* #,##0_ ;_-[$$-409]* \-#,##0\ ;_-[$$-409]* &quot;-&quot;??_ ;_-@_ "/>
    <numFmt numFmtId="166" formatCode="_ * #,##0_ ;_ * \-#,##0_ ;_ * &quot;-&quot;??_ ;_ @_ "/>
    <numFmt numFmtId="167" formatCode="_ &quot;$&quot;\ * #,##0_ ;_ &quot;$&quot;\ * \-#,##0_ ;_ &quot;$&quot;\ * &quot;-&quot;??_ ;_ @_ "/>
    <numFmt numFmtId="168" formatCode="_ &quot;$&quot;\ * #,##0.00_ ;_ &quot;$&quot;\ * \-#,##0.00_ ;_ &quot;$&quot;\ * &quot;-&quot;??_ ;_ @_ "/>
    <numFmt numFmtId="169" formatCode="_ * #,##0.0_ ;_ * \-#,##0.0_ ;_ * &quot;-&quot;??_ ;_ @_ "/>
  </numFmts>
  <fonts count="37" x14ac:knownFonts="1">
    <font>
      <sz val="11"/>
      <color theme="1"/>
      <name val="Calibri"/>
      <family val="2"/>
      <scheme val="minor"/>
    </font>
    <font>
      <sz val="11"/>
      <color theme="1"/>
      <name val="Calibri"/>
      <family val="2"/>
      <scheme val="minor"/>
    </font>
    <font>
      <sz val="10.5"/>
      <color theme="1"/>
      <name val="Arial"/>
      <family val="2"/>
    </font>
    <font>
      <sz val="10"/>
      <color theme="1"/>
      <name val="Calibri"/>
      <family val="2"/>
      <scheme val="major"/>
    </font>
    <font>
      <b/>
      <sz val="10"/>
      <color theme="1"/>
      <name val="Calibri"/>
      <family val="2"/>
      <scheme val="major"/>
    </font>
    <font>
      <b/>
      <sz val="11"/>
      <color theme="0"/>
      <name val="Calibri"/>
      <family val="2"/>
      <scheme val="major"/>
    </font>
    <font>
      <b/>
      <sz val="11"/>
      <name val="Calibri"/>
      <family val="2"/>
    </font>
    <font>
      <sz val="9"/>
      <color theme="1"/>
      <name val="Calibri"/>
      <family val="2"/>
    </font>
    <font>
      <sz val="10"/>
      <color theme="1"/>
      <name val="Calibri"/>
      <family val="2"/>
    </font>
    <font>
      <b/>
      <sz val="10"/>
      <color theme="7"/>
      <name val="Calibri"/>
      <family val="2"/>
    </font>
    <font>
      <sz val="11"/>
      <color theme="1"/>
      <name val="Calibri"/>
      <family val="2"/>
    </font>
    <font>
      <b/>
      <sz val="11"/>
      <color theme="0"/>
      <name val="Calibri"/>
      <family val="2"/>
    </font>
    <font>
      <b/>
      <sz val="11"/>
      <color theme="1"/>
      <name val="Calibri"/>
      <family val="2"/>
    </font>
    <font>
      <b/>
      <sz val="12"/>
      <color theme="1"/>
      <name val="Calibri"/>
      <family val="2"/>
    </font>
    <font>
      <b/>
      <sz val="10"/>
      <color theme="0"/>
      <name val="Calibri"/>
      <family val="2"/>
    </font>
    <font>
      <i/>
      <sz val="10"/>
      <name val="Calibri"/>
      <family val="2"/>
    </font>
    <font>
      <i/>
      <sz val="9"/>
      <name val="Calibri"/>
      <family val="2"/>
    </font>
    <font>
      <b/>
      <sz val="10"/>
      <color theme="1"/>
      <name val="Calibri"/>
      <family val="2"/>
    </font>
    <font>
      <sz val="10"/>
      <color theme="0" tint="-0.249977111117893"/>
      <name val="Calibri"/>
      <family val="2"/>
    </font>
    <font>
      <sz val="10"/>
      <color theme="0" tint="-0.499984740745262"/>
      <name val="Calibri"/>
      <family val="2"/>
    </font>
    <font>
      <sz val="9"/>
      <color theme="1"/>
      <name val="Arial"/>
      <family val="2"/>
    </font>
    <font>
      <b/>
      <sz val="9"/>
      <color theme="1"/>
      <name val="Arial"/>
      <family val="2"/>
    </font>
    <font>
      <b/>
      <sz val="9"/>
      <color theme="0"/>
      <name val="Arial"/>
      <family val="2"/>
    </font>
    <font>
      <i/>
      <sz val="9"/>
      <color theme="4"/>
      <name val="Arial"/>
      <family val="2"/>
    </font>
    <font>
      <sz val="9"/>
      <color theme="4"/>
      <name val="Arial"/>
      <family val="2"/>
    </font>
    <font>
      <sz val="9"/>
      <name val="Arial"/>
      <family val="2"/>
    </font>
    <font>
      <b/>
      <sz val="9"/>
      <name val="Arial"/>
      <family val="2"/>
    </font>
    <font>
      <i/>
      <sz val="10"/>
      <color rgb="FFFF0000"/>
      <name val="Calibri"/>
      <family val="2"/>
    </font>
    <font>
      <b/>
      <sz val="12"/>
      <color theme="0"/>
      <name val="Calibri"/>
      <family val="2"/>
      <scheme val="major"/>
    </font>
    <font>
      <b/>
      <sz val="12"/>
      <color theme="1"/>
      <name val="Calibri"/>
      <family val="2"/>
      <scheme val="major"/>
    </font>
    <font>
      <sz val="10"/>
      <name val="Calibri"/>
      <family val="2"/>
    </font>
    <font>
      <sz val="9"/>
      <color theme="1"/>
      <name val="Calibri"/>
      <family val="2"/>
      <scheme val="minor"/>
    </font>
    <font>
      <b/>
      <sz val="11"/>
      <name val="Calibri"/>
      <family val="2"/>
      <scheme val="minor"/>
    </font>
    <font>
      <b/>
      <sz val="11"/>
      <color theme="0"/>
      <name val="Calibri"/>
      <family val="2"/>
      <scheme val="minor"/>
    </font>
    <font>
      <b/>
      <sz val="11"/>
      <color theme="1"/>
      <name val="Calibri"/>
      <family val="2"/>
      <scheme val="minor"/>
    </font>
    <font>
      <b/>
      <i/>
      <sz val="12"/>
      <color rgb="FF00B050"/>
      <name val="Calibri"/>
      <family val="2"/>
    </font>
    <font>
      <b/>
      <i/>
      <sz val="10"/>
      <color theme="7"/>
      <name val="Calibri"/>
      <family val="2"/>
    </font>
  </fonts>
  <fills count="14">
    <fill>
      <patternFill patternType="none"/>
    </fill>
    <fill>
      <patternFill patternType="gray125"/>
    </fill>
    <fill>
      <patternFill patternType="solid">
        <fgColor theme="5" tint="-0.49998474074526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bgColor indexed="64"/>
      </patternFill>
    </fill>
    <fill>
      <patternFill patternType="solid">
        <fgColor theme="3" tint="0.59999389629810485"/>
        <bgColor indexed="64"/>
      </patternFill>
    </fill>
    <fill>
      <patternFill patternType="solid">
        <fgColor theme="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8" fontId="1" fillId="0" borderId="0" applyFont="0" applyFill="0" applyBorder="0" applyAlignment="0" applyProtection="0"/>
  </cellStyleXfs>
  <cellXfs count="161">
    <xf numFmtId="0" fontId="0" fillId="0" borderId="0" xfId="0"/>
    <xf numFmtId="0" fontId="3" fillId="0" borderId="0" xfId="3" applyFont="1" applyAlignment="1">
      <alignment horizontal="left" vertical="top" wrapText="1"/>
    </xf>
    <xf numFmtId="0" fontId="2" fillId="0" borderId="0" xfId="3"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22" fillId="0" borderId="0" xfId="3" applyFont="1" applyAlignment="1">
      <alignment vertical="center"/>
    </xf>
    <xf numFmtId="0" fontId="20" fillId="0" borderId="1" xfId="3" applyFont="1" applyBorder="1" applyAlignment="1">
      <alignment horizontal="left" vertical="center" wrapText="1"/>
    </xf>
    <xf numFmtId="0" fontId="20" fillId="0" borderId="10" xfId="3" quotePrefix="1" applyFont="1" applyBorder="1" applyAlignment="1">
      <alignment horizontal="left" vertical="center"/>
    </xf>
    <xf numFmtId="0" fontId="23" fillId="0" borderId="1" xfId="3" applyFont="1" applyBorder="1" applyAlignment="1">
      <alignment horizontal="left" vertical="center" wrapText="1" indent="1"/>
    </xf>
    <xf numFmtId="0" fontId="20" fillId="0" borderId="10" xfId="3" quotePrefix="1" applyFont="1" applyBorder="1" applyAlignment="1">
      <alignment horizontal="left" vertical="center" wrapText="1"/>
    </xf>
    <xf numFmtId="0" fontId="24" fillId="0" borderId="1" xfId="3" applyFont="1" applyBorder="1" applyAlignment="1">
      <alignment horizontal="left" vertical="center" wrapText="1" indent="1"/>
    </xf>
    <xf numFmtId="0" fontId="21" fillId="0" borderId="1" xfId="3" applyFont="1" applyBorder="1" applyAlignment="1">
      <alignment horizontal="left" vertical="center" wrapText="1"/>
    </xf>
    <xf numFmtId="0" fontId="20" fillId="0" borderId="10" xfId="3" applyFont="1" applyBorder="1" applyAlignment="1">
      <alignment horizontal="center" vertical="center"/>
    </xf>
    <xf numFmtId="9" fontId="2" fillId="0" borderId="0" xfId="2" applyFont="1" applyAlignment="1">
      <alignment horizontal="center" vertical="center"/>
    </xf>
    <xf numFmtId="0" fontId="21" fillId="0" borderId="7" xfId="3" applyFont="1" applyBorder="1" applyAlignment="1">
      <alignment horizontal="left" vertical="center" wrapText="1"/>
    </xf>
    <xf numFmtId="0" fontId="20" fillId="0" borderId="8" xfId="3" quotePrefix="1" applyFont="1" applyBorder="1" applyAlignment="1">
      <alignment horizontal="left" vertical="center" wrapText="1"/>
    </xf>
    <xf numFmtId="0" fontId="23" fillId="0" borderId="4" xfId="3" applyFont="1" applyBorder="1" applyAlignment="1">
      <alignment horizontal="left" vertical="center" wrapText="1" indent="1"/>
    </xf>
    <xf numFmtId="0" fontId="20" fillId="0" borderId="5" xfId="3" quotePrefix="1" applyFont="1" applyBorder="1" applyAlignment="1">
      <alignment horizontal="left" vertical="center" wrapText="1"/>
    </xf>
    <xf numFmtId="0" fontId="20" fillId="0" borderId="8" xfId="3" applyFont="1" applyBorder="1" applyAlignment="1">
      <alignment horizontal="center" vertical="center"/>
    </xf>
    <xf numFmtId="0" fontId="21" fillId="0" borderId="0" xfId="3" applyFont="1" applyAlignment="1">
      <alignment horizontal="center" vertical="center" wrapText="1"/>
    </xf>
    <xf numFmtId="0" fontId="21" fillId="0" borderId="0" xfId="3" applyFont="1" applyAlignment="1">
      <alignment horizontal="left" vertical="center" wrapText="1"/>
    </xf>
    <xf numFmtId="165" fontId="21" fillId="0" borderId="0" xfId="1" applyNumberFormat="1" applyFont="1" applyFill="1" applyBorder="1" applyAlignment="1">
      <alignment horizontal="right" vertical="center"/>
    </xf>
    <xf numFmtId="0" fontId="25" fillId="0" borderId="10" xfId="3" quotePrefix="1" applyFont="1" applyBorder="1" applyAlignment="1">
      <alignment horizontal="left" vertical="center"/>
    </xf>
    <xf numFmtId="0" fontId="25" fillId="0" borderId="1" xfId="3" applyFont="1" applyBorder="1" applyAlignment="1">
      <alignment horizontal="left" vertical="center" wrapText="1"/>
    </xf>
    <xf numFmtId="0" fontId="26" fillId="0" borderId="7" xfId="3" applyFont="1" applyBorder="1" applyAlignment="1">
      <alignment horizontal="left" vertical="center" wrapText="1"/>
    </xf>
    <xf numFmtId="0" fontId="25" fillId="0" borderId="8" xfId="3" quotePrefix="1" applyFont="1" applyBorder="1" applyAlignment="1">
      <alignment horizontal="left" vertical="center"/>
    </xf>
    <xf numFmtId="1" fontId="20" fillId="0" borderId="0" xfId="3" applyNumberFormat="1" applyFont="1" applyAlignment="1">
      <alignment horizontal="center" vertical="center"/>
    </xf>
    <xf numFmtId="9" fontId="20" fillId="0" borderId="0" xfId="2" applyFont="1" applyAlignment="1">
      <alignment horizontal="center" vertical="center"/>
    </xf>
    <xf numFmtId="0" fontId="25" fillId="0" borderId="10" xfId="3" quotePrefix="1" applyFont="1" applyBorder="1" applyAlignment="1">
      <alignment horizontal="left" vertical="center" wrapText="1"/>
    </xf>
    <xf numFmtId="0" fontId="21" fillId="0" borderId="13" xfId="3" applyFont="1" applyBorder="1" applyAlignment="1">
      <alignment horizontal="center" vertical="center" wrapText="1"/>
    </xf>
    <xf numFmtId="0" fontId="21" fillId="0" borderId="23" xfId="3" applyFont="1" applyBorder="1" applyAlignment="1">
      <alignment horizontal="left" vertical="center" wrapText="1"/>
    </xf>
    <xf numFmtId="165" fontId="21" fillId="0" borderId="23" xfId="1" applyNumberFormat="1" applyFont="1" applyFill="1" applyBorder="1" applyAlignment="1">
      <alignment horizontal="right" vertical="center"/>
    </xf>
    <xf numFmtId="0" fontId="25" fillId="0" borderId="23" xfId="3" quotePrefix="1" applyFont="1" applyBorder="1" applyAlignment="1">
      <alignment horizontal="left" vertical="center" wrapText="1"/>
    </xf>
    <xf numFmtId="0" fontId="21" fillId="0" borderId="23" xfId="3" applyFont="1" applyBorder="1" applyAlignment="1">
      <alignment horizontal="center" vertical="center" wrapText="1"/>
    </xf>
    <xf numFmtId="0" fontId="25" fillId="0" borderId="0" xfId="3" quotePrefix="1" applyFont="1" applyAlignment="1">
      <alignment horizontal="left" vertical="center" wrapText="1"/>
    </xf>
    <xf numFmtId="0" fontId="21" fillId="0" borderId="12" xfId="3" applyFont="1" applyBorder="1" applyAlignment="1">
      <alignment horizontal="center" vertical="center" wrapText="1"/>
    </xf>
    <xf numFmtId="0" fontId="21" fillId="0" borderId="12" xfId="3" applyFont="1" applyBorder="1" applyAlignment="1">
      <alignment horizontal="left" vertical="center" wrapText="1"/>
    </xf>
    <xf numFmtId="165" fontId="21" fillId="0" borderId="12" xfId="1" applyNumberFormat="1" applyFont="1" applyFill="1" applyBorder="1" applyAlignment="1">
      <alignment horizontal="center" vertical="center"/>
    </xf>
    <xf numFmtId="0" fontId="20" fillId="0" borderId="12" xfId="3" quotePrefix="1" applyFont="1" applyBorder="1" applyAlignment="1">
      <alignment horizontal="left" vertical="center" wrapText="1"/>
    </xf>
    <xf numFmtId="0" fontId="20" fillId="0" borderId="1" xfId="3" applyFont="1" applyBorder="1" applyAlignment="1">
      <alignment horizontal="left" vertical="center"/>
    </xf>
    <xf numFmtId="9" fontId="25" fillId="0" borderId="1" xfId="2" applyFont="1" applyFill="1" applyBorder="1" applyAlignment="1">
      <alignment horizontal="right" vertical="center"/>
    </xf>
    <xf numFmtId="0" fontId="21" fillId="6" borderId="15" xfId="3" applyFont="1" applyFill="1" applyBorder="1" applyAlignment="1">
      <alignment horizontal="center" vertical="center"/>
    </xf>
    <xf numFmtId="0" fontId="28" fillId="4" borderId="2" xfId="3" applyFont="1" applyFill="1" applyBorder="1" applyAlignment="1">
      <alignment horizontal="center" vertical="center" wrapText="1"/>
    </xf>
    <xf numFmtId="0" fontId="20" fillId="2" borderId="0" xfId="3" applyFont="1" applyFill="1" applyAlignment="1">
      <alignment horizontal="center" vertical="center"/>
    </xf>
    <xf numFmtId="0" fontId="2" fillId="2" borderId="0" xfId="3" applyFill="1" applyAlignment="1">
      <alignment horizontal="center" vertical="center"/>
    </xf>
    <xf numFmtId="166" fontId="26" fillId="0" borderId="1" xfId="1" applyNumberFormat="1" applyFont="1" applyFill="1" applyBorder="1" applyAlignment="1">
      <alignment horizontal="center" vertical="center"/>
    </xf>
    <xf numFmtId="167" fontId="25" fillId="0" borderId="1" xfId="4" applyNumberFormat="1" applyFont="1" applyFill="1" applyBorder="1" applyAlignment="1">
      <alignment horizontal="center" vertical="center"/>
    </xf>
    <xf numFmtId="166" fontId="25" fillId="0" borderId="1" xfId="1" applyNumberFormat="1" applyFont="1" applyFill="1" applyBorder="1" applyAlignment="1">
      <alignment horizontal="center" vertical="center"/>
    </xf>
    <xf numFmtId="165" fontId="25" fillId="0" borderId="1" xfId="1" applyNumberFormat="1" applyFont="1" applyFill="1" applyBorder="1" applyAlignment="1">
      <alignment horizontal="right" vertical="center"/>
    </xf>
    <xf numFmtId="166" fontId="25" fillId="0" borderId="4" xfId="1" applyNumberFormat="1" applyFont="1" applyFill="1" applyBorder="1" applyAlignment="1">
      <alignment horizontal="center" vertical="center"/>
    </xf>
    <xf numFmtId="9" fontId="25" fillId="0" borderId="1" xfId="3" applyNumberFormat="1" applyFont="1" applyBorder="1" applyAlignment="1">
      <alignment horizontal="right" vertical="center"/>
    </xf>
    <xf numFmtId="2" fontId="25" fillId="0" borderId="1" xfId="2" applyNumberFormat="1" applyFont="1" applyFill="1" applyBorder="1" applyAlignment="1">
      <alignment horizontal="right" vertical="center"/>
    </xf>
    <xf numFmtId="165" fontId="21" fillId="7" borderId="7" xfId="1" applyNumberFormat="1" applyFont="1" applyFill="1" applyBorder="1" applyAlignment="1">
      <alignment horizontal="center" vertical="center"/>
    </xf>
    <xf numFmtId="165" fontId="26" fillId="7" borderId="7" xfId="1" applyNumberFormat="1" applyFont="1" applyFill="1" applyBorder="1" applyAlignment="1">
      <alignment horizontal="center" vertical="center"/>
    </xf>
    <xf numFmtId="165" fontId="21" fillId="7" borderId="1" xfId="1" applyNumberFormat="1" applyFont="1" applyFill="1" applyBorder="1" applyAlignment="1">
      <alignment horizontal="right" vertical="center"/>
    </xf>
    <xf numFmtId="165" fontId="21" fillId="7" borderId="7" xfId="1" applyNumberFormat="1" applyFont="1" applyFill="1" applyBorder="1" applyAlignment="1">
      <alignment horizontal="right" vertical="center"/>
    </xf>
    <xf numFmtId="165" fontId="25" fillId="8" borderId="1" xfId="1" applyNumberFormat="1" applyFont="1" applyFill="1" applyBorder="1" applyAlignment="1">
      <alignment horizontal="right" vertical="center"/>
    </xf>
    <xf numFmtId="169" fontId="25" fillId="0" borderId="1" xfId="1" applyNumberFormat="1" applyFont="1" applyFill="1" applyBorder="1" applyAlignment="1">
      <alignment horizontal="center" vertical="center"/>
    </xf>
    <xf numFmtId="166" fontId="25" fillId="0" borderId="1" xfId="1" applyNumberFormat="1" applyFont="1" applyFill="1" applyBorder="1" applyAlignment="1">
      <alignment horizontal="right" vertical="center"/>
    </xf>
    <xf numFmtId="0" fontId="3" fillId="0" borderId="4" xfId="3" applyFont="1" applyBorder="1" applyAlignment="1">
      <alignment vertical="center" wrapText="1"/>
    </xf>
    <xf numFmtId="0" fontId="4" fillId="0" borderId="5" xfId="3" applyFont="1" applyBorder="1" applyAlignment="1">
      <alignment vertical="center" wrapText="1"/>
    </xf>
    <xf numFmtId="0" fontId="3" fillId="0" borderId="7" xfId="3" applyFont="1" applyBorder="1" applyAlignment="1">
      <alignment vertical="center" wrapText="1"/>
    </xf>
    <xf numFmtId="0" fontId="3" fillId="0" borderId="8" xfId="3" applyFont="1" applyBorder="1" applyAlignment="1">
      <alignment vertical="center" wrapText="1"/>
    </xf>
    <xf numFmtId="0" fontId="4" fillId="0" borderId="1" xfId="3" applyFont="1" applyBorder="1" applyAlignment="1">
      <alignment vertical="center" wrapText="1"/>
    </xf>
    <xf numFmtId="0" fontId="14" fillId="0" borderId="0" xfId="3" applyFont="1" applyAlignment="1">
      <alignment horizontal="center" vertical="center"/>
    </xf>
    <xf numFmtId="0" fontId="4" fillId="0" borderId="4" xfId="3" applyFont="1" applyBorder="1" applyAlignment="1">
      <alignment vertical="center" wrapText="1"/>
    </xf>
    <xf numFmtId="0" fontId="4" fillId="0" borderId="7" xfId="3" applyFont="1" applyBorder="1" applyAlignment="1">
      <alignment vertical="center" wrapText="1"/>
    </xf>
    <xf numFmtId="0" fontId="7" fillId="2" borderId="0" xfId="3" applyFont="1" applyFill="1" applyAlignment="1" applyProtection="1">
      <alignment horizontal="center" vertical="center"/>
      <protection locked="0"/>
    </xf>
    <xf numFmtId="0" fontId="7" fillId="0" borderId="0" xfId="3" applyFont="1" applyAlignment="1" applyProtection="1">
      <alignment horizontal="center" vertical="center"/>
      <protection locked="0"/>
    </xf>
    <xf numFmtId="0" fontId="8" fillId="0" borderId="0" xfId="3" applyFont="1" applyAlignment="1" applyProtection="1">
      <alignment horizontal="center" vertical="center"/>
      <protection locked="0"/>
    </xf>
    <xf numFmtId="164" fontId="9" fillId="0" borderId="0" xfId="1" applyNumberFormat="1" applyFont="1" applyBorder="1" applyAlignment="1" applyProtection="1">
      <alignment horizontal="right" vertical="center"/>
      <protection locked="0"/>
    </xf>
    <xf numFmtId="0" fontId="10" fillId="0" borderId="0" xfId="3" applyFont="1" applyAlignment="1" applyProtection="1">
      <alignment horizontal="center" vertical="center"/>
      <protection locked="0"/>
    </xf>
    <xf numFmtId="165" fontId="13" fillId="0" borderId="0" xfId="3" applyNumberFormat="1" applyFont="1" applyAlignment="1" applyProtection="1">
      <alignment vertical="center"/>
      <protection locked="0"/>
    </xf>
    <xf numFmtId="0" fontId="14" fillId="0" borderId="0" xfId="3" applyFont="1" applyAlignment="1" applyProtection="1">
      <alignment horizontal="center" vertical="center"/>
      <protection locked="0"/>
    </xf>
    <xf numFmtId="0" fontId="16" fillId="9" borderId="0" xfId="3" applyFont="1" applyFill="1" applyAlignment="1" applyProtection="1">
      <alignment horizontal="left" vertical="center"/>
      <protection locked="0"/>
    </xf>
    <xf numFmtId="0" fontId="7" fillId="9" borderId="0" xfId="3" applyFont="1" applyFill="1" applyAlignment="1" applyProtection="1">
      <alignment horizontal="center" vertical="center"/>
      <protection locked="0"/>
    </xf>
    <xf numFmtId="0" fontId="16" fillId="0" borderId="0" xfId="3" applyFont="1" applyAlignment="1" applyProtection="1">
      <alignment horizontal="left" vertical="center"/>
      <protection locked="0"/>
    </xf>
    <xf numFmtId="0" fontId="7" fillId="0" borderId="0" xfId="3" applyFont="1" applyAlignment="1" applyProtection="1">
      <alignment horizontal="left" vertical="center"/>
      <protection locked="0"/>
    </xf>
    <xf numFmtId="165" fontId="17" fillId="0" borderId="14" xfId="1" applyNumberFormat="1" applyFont="1" applyFill="1" applyBorder="1" applyAlignment="1" applyProtection="1">
      <alignment horizontal="right" vertical="center"/>
    </xf>
    <xf numFmtId="165" fontId="17" fillId="9" borderId="14" xfId="1" applyNumberFormat="1" applyFont="1" applyFill="1" applyBorder="1" applyAlignment="1" applyProtection="1">
      <alignment horizontal="right" vertical="center"/>
    </xf>
    <xf numFmtId="165" fontId="17" fillId="9" borderId="24" xfId="1" applyNumberFormat="1" applyFont="1" applyFill="1" applyBorder="1" applyAlignment="1" applyProtection="1">
      <alignment horizontal="right" vertical="center"/>
    </xf>
    <xf numFmtId="165" fontId="8" fillId="0" borderId="1" xfId="1" applyNumberFormat="1" applyFont="1" applyBorder="1" applyAlignment="1" applyProtection="1">
      <alignment horizontal="right" vertical="center"/>
    </xf>
    <xf numFmtId="165" fontId="8" fillId="9" borderId="1" xfId="1" applyNumberFormat="1" applyFont="1" applyFill="1" applyBorder="1" applyAlignment="1" applyProtection="1">
      <alignment horizontal="right" vertical="center"/>
    </xf>
    <xf numFmtId="165" fontId="8" fillId="9" borderId="10" xfId="1" applyNumberFormat="1" applyFont="1" applyFill="1" applyBorder="1" applyAlignment="1" applyProtection="1">
      <alignment horizontal="right" vertical="center"/>
    </xf>
    <xf numFmtId="165" fontId="17" fillId="0" borderId="1" xfId="1" applyNumberFormat="1" applyFont="1" applyFill="1" applyBorder="1" applyAlignment="1" applyProtection="1">
      <alignment horizontal="right" vertical="center"/>
    </xf>
    <xf numFmtId="165" fontId="17" fillId="9" borderId="1" xfId="1" applyNumberFormat="1" applyFont="1" applyFill="1" applyBorder="1" applyAlignment="1" applyProtection="1">
      <alignment horizontal="right" vertical="center"/>
    </xf>
    <xf numFmtId="165" fontId="17" fillId="9" borderId="10" xfId="1" applyNumberFormat="1" applyFont="1" applyFill="1" applyBorder="1" applyAlignment="1" applyProtection="1">
      <alignment horizontal="right" vertical="center"/>
    </xf>
    <xf numFmtId="9" fontId="18" fillId="0" borderId="1" xfId="2" applyFont="1" applyBorder="1" applyAlignment="1" applyProtection="1">
      <alignment horizontal="center" vertical="center"/>
    </xf>
    <xf numFmtId="9" fontId="19" fillId="9" borderId="1" xfId="2" applyFont="1" applyFill="1" applyBorder="1" applyAlignment="1" applyProtection="1">
      <alignment horizontal="right" vertical="center"/>
    </xf>
    <xf numFmtId="9" fontId="19" fillId="9" borderId="10" xfId="2" applyFont="1" applyFill="1" applyBorder="1" applyAlignment="1" applyProtection="1">
      <alignment horizontal="right" vertical="center"/>
    </xf>
    <xf numFmtId="165" fontId="17" fillId="0" borderId="7" xfId="1" applyNumberFormat="1" applyFont="1" applyFill="1" applyBorder="1" applyAlignment="1" applyProtection="1">
      <alignment horizontal="right" vertical="center"/>
    </xf>
    <xf numFmtId="165" fontId="17" fillId="9" borderId="7" xfId="1" applyNumberFormat="1" applyFont="1" applyFill="1" applyBorder="1" applyAlignment="1" applyProtection="1">
      <alignment horizontal="right" vertical="center"/>
    </xf>
    <xf numFmtId="165" fontId="17" fillId="9" borderId="8" xfId="1" applyNumberFormat="1" applyFont="1" applyFill="1" applyBorder="1" applyAlignment="1" applyProtection="1">
      <alignment horizontal="right" vertical="center"/>
    </xf>
    <xf numFmtId="9" fontId="30" fillId="0" borderId="1" xfId="2" applyFont="1" applyBorder="1" applyAlignment="1" applyProtection="1">
      <alignment horizontal="right" vertical="center"/>
      <protection locked="0"/>
    </xf>
    <xf numFmtId="164" fontId="30" fillId="0" borderId="1" xfId="1" applyNumberFormat="1" applyFont="1" applyBorder="1" applyAlignment="1" applyProtection="1">
      <alignment horizontal="right" vertical="center"/>
      <protection locked="0"/>
    </xf>
    <xf numFmtId="164" fontId="27" fillId="0" borderId="12" xfId="1" applyNumberFormat="1" applyFont="1" applyBorder="1" applyAlignment="1" applyProtection="1">
      <alignment wrapText="1"/>
      <protection locked="0"/>
    </xf>
    <xf numFmtId="0" fontId="8" fillId="0" borderId="1" xfId="3" applyFont="1" applyBorder="1" applyAlignment="1">
      <alignment horizontal="left" vertical="center"/>
    </xf>
    <xf numFmtId="164" fontId="8" fillId="0" borderId="1" xfId="1" applyNumberFormat="1" applyFont="1" applyBorder="1" applyAlignment="1" applyProtection="1">
      <alignment horizontal="left" vertical="center" wrapText="1"/>
    </xf>
    <xf numFmtId="0" fontId="15" fillId="0" borderId="0" xfId="3" applyFont="1" applyAlignment="1">
      <alignment horizontal="left" vertical="center"/>
    </xf>
    <xf numFmtId="0" fontId="17" fillId="0" borderId="6" xfId="3" applyFont="1" applyBorder="1" applyAlignment="1">
      <alignment horizontal="center" vertical="center" wrapText="1"/>
    </xf>
    <xf numFmtId="0" fontId="17" fillId="9" borderId="7" xfId="3" applyFont="1" applyFill="1" applyBorder="1" applyAlignment="1">
      <alignment horizontal="center" vertical="center" wrapText="1"/>
    </xf>
    <xf numFmtId="0" fontId="17" fillId="0" borderId="7" xfId="3" applyFont="1" applyBorder="1" applyAlignment="1">
      <alignment horizontal="center" vertical="center" wrapText="1"/>
    </xf>
    <xf numFmtId="0" fontId="17" fillId="9" borderId="8" xfId="3" applyFont="1" applyFill="1" applyBorder="1" applyAlignment="1">
      <alignment horizontal="center" vertical="center" wrapText="1"/>
    </xf>
    <xf numFmtId="0" fontId="8" fillId="0" borderId="1" xfId="3" applyFont="1" applyBorder="1" applyAlignment="1">
      <alignment horizontal="center" vertical="center"/>
    </xf>
    <xf numFmtId="0" fontId="8" fillId="9" borderId="10" xfId="3" applyFont="1" applyFill="1" applyBorder="1" applyAlignment="1">
      <alignment horizontal="center" vertical="center"/>
    </xf>
    <xf numFmtId="0" fontId="8" fillId="9" borderId="1" xfId="3" applyFont="1" applyFill="1" applyBorder="1" applyAlignment="1">
      <alignment horizontal="center" vertical="center"/>
    </xf>
    <xf numFmtId="0" fontId="27" fillId="0" borderId="0" xfId="3" applyFont="1" applyAlignment="1">
      <alignment vertical="center"/>
    </xf>
    <xf numFmtId="164" fontId="27" fillId="0" borderId="0" xfId="1" applyNumberFormat="1" applyFont="1" applyBorder="1" applyAlignment="1" applyProtection="1">
      <alignment horizontal="left" wrapText="1"/>
    </xf>
    <xf numFmtId="0" fontId="10" fillId="0" borderId="1" xfId="3" quotePrefix="1" applyFont="1" applyBorder="1" applyAlignment="1">
      <alignment horizontal="left" vertical="center" wrapText="1"/>
    </xf>
    <xf numFmtId="0" fontId="7" fillId="0" borderId="0" xfId="3" quotePrefix="1" applyFont="1" applyAlignment="1" applyProtection="1">
      <alignment horizontal="left" vertical="center" wrapText="1"/>
      <protection locked="0"/>
    </xf>
    <xf numFmtId="0" fontId="8" fillId="0" borderId="1" xfId="3" applyFont="1" applyBorder="1" applyAlignment="1">
      <alignment horizontal="left" vertical="center" wrapText="1"/>
    </xf>
    <xf numFmtId="0" fontId="12" fillId="10" borderId="19" xfId="3" applyFont="1" applyFill="1" applyBorder="1" applyAlignment="1">
      <alignment horizontal="center" vertical="center"/>
    </xf>
    <xf numFmtId="0" fontId="12" fillId="10" borderId="2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8" xfId="3" applyFont="1" applyFill="1" applyBorder="1" applyAlignment="1">
      <alignment horizontal="center" vertical="center"/>
    </xf>
    <xf numFmtId="0" fontId="7" fillId="9" borderId="0" xfId="3" quotePrefix="1" applyFont="1" applyFill="1" applyAlignment="1" applyProtection="1">
      <alignment horizontal="left" vertical="center"/>
      <protection locked="0"/>
    </xf>
    <xf numFmtId="0" fontId="12" fillId="0" borderId="0" xfId="3" applyFont="1" applyAlignment="1">
      <alignment horizontal="center" vertical="center"/>
    </xf>
    <xf numFmtId="0" fontId="5" fillId="4" borderId="3" xfId="3" applyFont="1" applyFill="1" applyBorder="1" applyAlignment="1">
      <alignment horizontal="center"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1" fillId="4" borderId="1" xfId="3" applyFont="1" applyFill="1" applyBorder="1" applyAlignment="1">
      <alignment horizontal="center" vertical="center" wrapText="1"/>
    </xf>
    <xf numFmtId="0" fontId="11" fillId="4" borderId="11" xfId="3" applyFont="1" applyFill="1" applyBorder="1" applyAlignment="1">
      <alignment horizontal="center" vertical="center" wrapText="1"/>
    </xf>
    <xf numFmtId="0" fontId="11" fillId="4" borderId="18" xfId="3" applyFont="1" applyFill="1" applyBorder="1" applyAlignment="1">
      <alignment horizontal="center" vertical="center" wrapText="1"/>
    </xf>
    <xf numFmtId="0" fontId="29" fillId="3" borderId="3" xfId="3" applyFont="1" applyFill="1" applyBorder="1" applyAlignment="1">
      <alignment horizontal="center" vertical="center"/>
    </xf>
    <xf numFmtId="0" fontId="29" fillId="3" borderId="6" xfId="3" applyFont="1" applyFill="1" applyBorder="1" applyAlignment="1">
      <alignment horizontal="center" vertical="center"/>
    </xf>
    <xf numFmtId="0" fontId="29" fillId="3" borderId="9" xfId="3" applyFont="1" applyFill="1" applyBorder="1" applyAlignment="1">
      <alignment horizontal="center" vertical="center"/>
    </xf>
    <xf numFmtId="0" fontId="3" fillId="0" borderId="10" xfId="3" applyFont="1" applyBorder="1" applyAlignment="1">
      <alignment horizontal="left" vertical="center" wrapText="1"/>
    </xf>
    <xf numFmtId="0" fontId="3" fillId="0" borderId="8" xfId="3" applyFont="1" applyBorder="1" applyAlignment="1">
      <alignment horizontal="left" vertical="center" wrapText="1"/>
    </xf>
    <xf numFmtId="0" fontId="8" fillId="0" borderId="0" xfId="3" quotePrefix="1" applyFont="1" applyAlignment="1">
      <alignment horizontal="left" vertical="center" wrapText="1"/>
    </xf>
    <xf numFmtId="0" fontId="28" fillId="4" borderId="11" xfId="3" applyFont="1" applyFill="1" applyBorder="1" applyAlignment="1">
      <alignment horizontal="center" vertical="center" wrapText="1"/>
    </xf>
    <xf numFmtId="0" fontId="28" fillId="4" borderId="0" xfId="3" applyFont="1" applyFill="1" applyAlignment="1">
      <alignment horizontal="center" vertical="center" wrapText="1"/>
    </xf>
    <xf numFmtId="0" fontId="3" fillId="0" borderId="1" xfId="3" quotePrefix="1" applyFont="1" applyBorder="1" applyAlignment="1">
      <alignment horizontal="left" vertical="center" wrapText="1"/>
    </xf>
    <xf numFmtId="0" fontId="5" fillId="4" borderId="2" xfId="3" applyFont="1" applyFill="1" applyBorder="1" applyAlignment="1">
      <alignment horizontal="center" vertical="center"/>
    </xf>
    <xf numFmtId="0" fontId="21" fillId="5" borderId="3" xfId="3" applyFont="1" applyFill="1" applyBorder="1" applyAlignment="1">
      <alignment horizontal="center" vertical="center" wrapText="1"/>
    </xf>
    <xf numFmtId="0" fontId="21" fillId="5" borderId="9" xfId="3" applyFont="1" applyFill="1" applyBorder="1" applyAlignment="1">
      <alignment horizontal="center" vertical="center" wrapText="1"/>
    </xf>
    <xf numFmtId="0" fontId="21" fillId="5" borderId="6" xfId="3" applyFont="1" applyFill="1" applyBorder="1" applyAlignment="1">
      <alignment horizontal="center" vertical="center" wrapText="1"/>
    </xf>
    <xf numFmtId="0" fontId="21" fillId="5" borderId="2" xfId="3" applyFont="1" applyFill="1" applyBorder="1" applyAlignment="1">
      <alignment horizontal="center" vertical="center" wrapText="1"/>
    </xf>
    <xf numFmtId="0" fontId="21" fillId="5" borderId="16" xfId="3" applyFont="1" applyFill="1" applyBorder="1" applyAlignment="1">
      <alignment horizontal="center" vertical="center" wrapText="1"/>
    </xf>
    <xf numFmtId="0" fontId="21" fillId="5" borderId="17" xfId="3" applyFont="1" applyFill="1" applyBorder="1" applyAlignment="1">
      <alignment horizontal="center" vertical="center" wrapText="1"/>
    </xf>
    <xf numFmtId="0" fontId="21" fillId="5" borderId="21" xfId="3" applyFont="1" applyFill="1" applyBorder="1" applyAlignment="1">
      <alignment horizontal="center" vertical="center" wrapText="1"/>
    </xf>
    <xf numFmtId="0" fontId="21" fillId="5" borderId="22" xfId="3" applyFont="1" applyFill="1" applyBorder="1" applyAlignment="1">
      <alignment horizontal="center" vertical="center" wrapText="1"/>
    </xf>
    <xf numFmtId="0" fontId="31" fillId="0" borderId="0" xfId="3" applyFont="1" applyAlignment="1" applyProtection="1">
      <alignment horizontal="center" vertical="center"/>
      <protection locked="0"/>
    </xf>
    <xf numFmtId="0" fontId="0" fillId="0" borderId="1" xfId="3" quotePrefix="1" applyFont="1" applyBorder="1" applyAlignment="1">
      <alignment horizontal="left" vertical="center" wrapText="1"/>
    </xf>
    <xf numFmtId="0" fontId="0" fillId="0" borderId="1" xfId="3" applyFont="1" applyBorder="1" applyAlignment="1">
      <alignment horizontal="left" vertical="center" wrapText="1"/>
    </xf>
    <xf numFmtId="0" fontId="6" fillId="0" borderId="0" xfId="3" applyFont="1" applyFill="1" applyAlignment="1">
      <alignment vertical="center"/>
    </xf>
    <xf numFmtId="0" fontId="12" fillId="12" borderId="0" xfId="3" applyFont="1" applyFill="1" applyAlignment="1">
      <alignment horizontal="center" vertical="center"/>
    </xf>
    <xf numFmtId="0" fontId="34" fillId="12" borderId="0" xfId="3" applyFont="1" applyFill="1" applyAlignment="1">
      <alignment horizontal="center" vertical="center"/>
    </xf>
    <xf numFmtId="0" fontId="12" fillId="6" borderId="25" xfId="3" applyFont="1" applyFill="1" applyBorder="1" applyAlignment="1">
      <alignment horizontal="center" vertical="center"/>
    </xf>
    <xf numFmtId="0" fontId="12" fillId="6" borderId="1" xfId="3" applyFont="1" applyFill="1" applyBorder="1" applyAlignment="1">
      <alignment horizontal="center" vertical="center" wrapText="1"/>
    </xf>
    <xf numFmtId="0" fontId="12" fillId="6" borderId="1" xfId="3" applyFont="1" applyFill="1" applyBorder="1" applyAlignment="1">
      <alignment horizontal="center" vertical="center" wrapText="1"/>
    </xf>
    <xf numFmtId="165" fontId="35" fillId="0" borderId="1" xfId="3" applyNumberFormat="1" applyFont="1" applyBorder="1" applyAlignment="1">
      <alignment horizontal="center" vertical="center"/>
    </xf>
    <xf numFmtId="165" fontId="35" fillId="0" borderId="1" xfId="3" applyNumberFormat="1" applyFont="1" applyBorder="1" applyAlignment="1">
      <alignment vertical="center"/>
    </xf>
    <xf numFmtId="0" fontId="11" fillId="13" borderId="13" xfId="3" applyFont="1" applyFill="1" applyBorder="1" applyAlignment="1">
      <alignment horizontal="center" vertical="center" wrapText="1"/>
    </xf>
    <xf numFmtId="164" fontId="15" fillId="0" borderId="0" xfId="1" applyNumberFormat="1" applyFont="1" applyBorder="1" applyAlignment="1" applyProtection="1">
      <alignment horizontal="left" wrapText="1"/>
    </xf>
    <xf numFmtId="0" fontId="7" fillId="0" borderId="0" xfId="3" applyFont="1" applyBorder="1" applyAlignment="1" applyProtection="1">
      <alignment horizontal="center" vertical="center"/>
      <protection locked="0"/>
    </xf>
    <xf numFmtId="0" fontId="31" fillId="0" borderId="0" xfId="3" applyFont="1" applyBorder="1" applyAlignment="1" applyProtection="1">
      <alignment horizontal="center" vertical="center"/>
      <protection locked="0"/>
    </xf>
    <xf numFmtId="0" fontId="32" fillId="0" borderId="0" xfId="3" applyFont="1" applyFill="1" applyBorder="1" applyAlignment="1">
      <alignment vertical="center"/>
    </xf>
    <xf numFmtId="0" fontId="11" fillId="11" borderId="1" xfId="3" applyFont="1" applyFill="1" applyBorder="1" applyAlignment="1">
      <alignment horizontal="center" vertical="center"/>
    </xf>
    <xf numFmtId="0" fontId="33" fillId="11" borderId="1" xfId="3" applyFont="1" applyFill="1" applyBorder="1" applyAlignment="1">
      <alignment horizontal="center" vertical="center"/>
    </xf>
    <xf numFmtId="165" fontId="36" fillId="0" borderId="1" xfId="1" applyNumberFormat="1" applyFont="1" applyFill="1" applyBorder="1" applyAlignment="1" applyProtection="1">
      <alignment horizontal="right" vertical="center"/>
      <protection locked="0"/>
    </xf>
    <xf numFmtId="164" fontId="36" fillId="0" borderId="1" xfId="1" applyNumberFormat="1" applyFont="1" applyFill="1" applyBorder="1" applyAlignment="1" applyProtection="1">
      <alignment horizontal="right" vertical="center"/>
      <protection locked="0"/>
    </xf>
  </cellXfs>
  <cellStyles count="5">
    <cellStyle name="Comma" xfId="1" builtinId="3"/>
    <cellStyle name="Currency 2" xfId="4" xr:uid="{557D8161-0EA1-4753-B2A2-F3996665E9DD}"/>
    <cellStyle name="Normal" xfId="0" builtinId="0"/>
    <cellStyle name="Normal 2" xfId="3" xr:uid="{C9F4A87B-6CCB-4378-AF8E-4D5D03AD4529}"/>
    <cellStyle name="Percent" xfId="2" builtinId="5"/>
  </cellStyles>
  <dxfs count="0"/>
  <tableStyles count="1" defaultTableStyle="TableStyleMedium2" defaultPivotStyle="PivotStyleMedium9">
    <tableStyle name="Invisible" pivot="0" table="0" count="0" xr9:uid="{A583558C-0610-49D6-B000-49338D7A006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14</xdr:col>
      <xdr:colOff>0</xdr:colOff>
      <xdr:row>25</xdr:row>
      <xdr:rowOff>2867025</xdr:rowOff>
    </xdr:to>
    <xdr:pic>
      <xdr:nvPicPr>
        <xdr:cNvPr id="3" name="Graphic 2">
          <a:extLst>
            <a:ext uri="{FF2B5EF4-FFF2-40B4-BE49-F238E27FC236}">
              <a16:creationId xmlns:a16="http://schemas.microsoft.com/office/drawing/2014/main" id="{326EAE7B-8556-947E-7C89-5277DE00E7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2"/>
          <a:ext cx="12553950" cy="7391398"/>
        </a:xfrm>
        <a:prstGeom prst="rect">
          <a:avLst/>
        </a:prstGeom>
      </xdr:spPr>
    </xdr:pic>
    <xdr:clientData/>
  </xdr:twoCellAnchor>
  <xdr:oneCellAnchor>
    <xdr:from>
      <xdr:col>1</xdr:col>
      <xdr:colOff>205740</xdr:colOff>
      <xdr:row>13</xdr:row>
      <xdr:rowOff>76200</xdr:rowOff>
    </xdr:from>
    <xdr:ext cx="4663440" cy="655885"/>
    <xdr:sp macro="" textlink="">
      <xdr:nvSpPr>
        <xdr:cNvPr id="4" name="TextBox 3">
          <a:extLst>
            <a:ext uri="{FF2B5EF4-FFF2-40B4-BE49-F238E27FC236}">
              <a16:creationId xmlns:a16="http://schemas.microsoft.com/office/drawing/2014/main" id="{56F138BC-3141-660E-367F-4D7B4CBB16B8}"/>
            </a:ext>
          </a:extLst>
        </xdr:cNvPr>
        <xdr:cNvSpPr txBox="1"/>
      </xdr:nvSpPr>
      <xdr:spPr>
        <a:xfrm>
          <a:off x="815340" y="2428875"/>
          <a:ext cx="4663440"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IN" sz="3600" kern="1200" spc="300" baseline="0">
              <a:solidFill>
                <a:schemeClr val="bg1"/>
              </a:solidFill>
            </a:rPr>
            <a:t>KAI ROI Calculator</a:t>
          </a:r>
        </a:p>
      </xdr:txBody>
    </xdr:sp>
    <xdr:clientData/>
  </xdr:oneCellAnchor>
  <xdr:oneCellAnchor>
    <xdr:from>
      <xdr:col>1</xdr:col>
      <xdr:colOff>211455</xdr:colOff>
      <xdr:row>21</xdr:row>
      <xdr:rowOff>169545</xdr:rowOff>
    </xdr:from>
    <xdr:ext cx="2831416" cy="405432"/>
    <xdr:sp macro="" textlink="">
      <xdr:nvSpPr>
        <xdr:cNvPr id="7" name="TextBox 6">
          <a:extLst>
            <a:ext uri="{FF2B5EF4-FFF2-40B4-BE49-F238E27FC236}">
              <a16:creationId xmlns:a16="http://schemas.microsoft.com/office/drawing/2014/main" id="{F32560AE-EBFD-4277-A610-FCF959E66B38}"/>
            </a:ext>
          </a:extLst>
        </xdr:cNvPr>
        <xdr:cNvSpPr txBox="1"/>
      </xdr:nvSpPr>
      <xdr:spPr>
        <a:xfrm>
          <a:off x="821055" y="4055745"/>
          <a:ext cx="2831416"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IN" sz="2000" i="1" kern="1200" spc="300">
              <a:solidFill>
                <a:schemeClr val="bg1"/>
              </a:solidFill>
            </a:rPr>
            <a:t>Impact Assessment</a:t>
          </a:r>
        </a:p>
      </xdr:txBody>
    </xdr:sp>
    <xdr:clientData/>
  </xdr:oneCellAnchor>
  <xdr:oneCellAnchor>
    <xdr:from>
      <xdr:col>1</xdr:col>
      <xdr:colOff>205740</xdr:colOff>
      <xdr:row>25</xdr:row>
      <xdr:rowOff>272415</xdr:rowOff>
    </xdr:from>
    <xdr:ext cx="1209498" cy="311496"/>
    <xdr:sp macro="" textlink="">
      <xdr:nvSpPr>
        <xdr:cNvPr id="8" name="TextBox 7">
          <a:extLst>
            <a:ext uri="{FF2B5EF4-FFF2-40B4-BE49-F238E27FC236}">
              <a16:creationId xmlns:a16="http://schemas.microsoft.com/office/drawing/2014/main" id="{CAA4E49F-0691-421F-92C6-F1044C456D5A}"/>
            </a:ext>
          </a:extLst>
        </xdr:cNvPr>
        <xdr:cNvSpPr txBox="1"/>
      </xdr:nvSpPr>
      <xdr:spPr>
        <a:xfrm>
          <a:off x="815340" y="4796790"/>
          <a:ext cx="120949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IN" sz="1400" b="0" i="0" kern="1200" spc="300" baseline="0">
              <a:solidFill>
                <a:schemeClr val="bg1"/>
              </a:solidFill>
            </a:rPr>
            <a:t>July 2025</a:t>
          </a:r>
          <a:endParaRPr lang="en-IN" sz="1400" b="0" i="0" kern="1200" spc="300">
            <a:solidFill>
              <a:schemeClr val="bg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657952</xdr:colOff>
      <xdr:row>16</xdr:row>
      <xdr:rowOff>176722</xdr:rowOff>
    </xdr:from>
    <xdr:to>
      <xdr:col>3</xdr:col>
      <xdr:colOff>1228759</xdr:colOff>
      <xdr:row>25</xdr:row>
      <xdr:rowOff>236224</xdr:rowOff>
    </xdr:to>
    <xdr:sp macro="" textlink="">
      <xdr:nvSpPr>
        <xdr:cNvPr id="6" name="Isosceles Triangle 1">
          <a:extLst>
            <a:ext uri="{FF2B5EF4-FFF2-40B4-BE49-F238E27FC236}">
              <a16:creationId xmlns:a16="http://schemas.microsoft.com/office/drawing/2014/main" id="{5BA903B6-6A8E-4A1F-AA40-C782B46E3E20}"/>
            </a:ext>
          </a:extLst>
        </xdr:cNvPr>
        <xdr:cNvSpPr/>
      </xdr:nvSpPr>
      <xdr:spPr>
        <a:xfrm rot="5400000">
          <a:off x="4662645" y="4538789"/>
          <a:ext cx="3290382" cy="570807"/>
        </a:xfrm>
        <a:prstGeom prst="triangle">
          <a:avLst>
            <a:gd name="adj" fmla="val 51569"/>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editAs="oneCell">
    <xdr:from>
      <xdr:col>1</xdr:col>
      <xdr:colOff>121920</xdr:colOff>
      <xdr:row>0</xdr:row>
      <xdr:rowOff>0</xdr:rowOff>
    </xdr:from>
    <xdr:to>
      <xdr:col>1</xdr:col>
      <xdr:colOff>1355681</xdr:colOff>
      <xdr:row>1</xdr:row>
      <xdr:rowOff>152800</xdr:rowOff>
    </xdr:to>
    <xdr:pic>
      <xdr:nvPicPr>
        <xdr:cNvPr id="4" name="Picture 3" descr="A picture containing object, clock, meter&#10;&#10;Description automatically generated">
          <a:extLst>
            <a:ext uri="{FF2B5EF4-FFF2-40B4-BE49-F238E27FC236}">
              <a16:creationId xmlns:a16="http://schemas.microsoft.com/office/drawing/2014/main" id="{0FC776C9-82CD-4B30-B931-94079C63910B}"/>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23258"/>
        <a:stretch/>
      </xdr:blipFill>
      <xdr:spPr>
        <a:xfrm>
          <a:off x="121920" y="0"/>
          <a:ext cx="1233761" cy="343300"/>
        </a:xfrm>
        <a:prstGeom prst="rect">
          <a:avLst/>
        </a:prstGeom>
      </xdr:spPr>
    </xdr:pic>
    <xdr:clientData/>
  </xdr:twoCellAnchor>
  <xdr:oneCellAnchor>
    <xdr:from>
      <xdr:col>1</xdr:col>
      <xdr:colOff>1569720</xdr:colOff>
      <xdr:row>0</xdr:row>
      <xdr:rowOff>99060</xdr:rowOff>
    </xdr:from>
    <xdr:ext cx="2735580" cy="285148"/>
    <xdr:sp macro="" textlink="">
      <xdr:nvSpPr>
        <xdr:cNvPr id="5" name="TextBox 4">
          <a:extLst>
            <a:ext uri="{FF2B5EF4-FFF2-40B4-BE49-F238E27FC236}">
              <a16:creationId xmlns:a16="http://schemas.microsoft.com/office/drawing/2014/main" id="{A8F584B9-2269-444B-9BEC-FC687837689E}"/>
            </a:ext>
          </a:extLst>
        </xdr:cNvPr>
        <xdr:cNvSpPr txBox="1"/>
      </xdr:nvSpPr>
      <xdr:spPr>
        <a:xfrm>
          <a:off x="1767840" y="99060"/>
          <a:ext cx="2735580" cy="285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IN" sz="1400" b="0" i="0" kern="1200" spc="300">
              <a:solidFill>
                <a:schemeClr val="bg1"/>
              </a:solidFill>
            </a:rPr>
            <a:t>KAI ROI Calculator</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106680</xdr:colOff>
      <xdr:row>0</xdr:row>
      <xdr:rowOff>106680</xdr:rowOff>
    </xdr:from>
    <xdr:ext cx="2735580" cy="285148"/>
    <xdr:sp macro="" textlink="">
      <xdr:nvSpPr>
        <xdr:cNvPr id="2" name="TextBox 1">
          <a:extLst>
            <a:ext uri="{FF2B5EF4-FFF2-40B4-BE49-F238E27FC236}">
              <a16:creationId xmlns:a16="http://schemas.microsoft.com/office/drawing/2014/main" id="{BBF99F29-7B9E-4939-9949-79F431E22573}"/>
            </a:ext>
          </a:extLst>
        </xdr:cNvPr>
        <xdr:cNvSpPr txBox="1"/>
      </xdr:nvSpPr>
      <xdr:spPr>
        <a:xfrm>
          <a:off x="1638300" y="106680"/>
          <a:ext cx="2735580" cy="285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IN" sz="1400" b="0" i="0" kern="1200" spc="300">
              <a:solidFill>
                <a:schemeClr val="bg1"/>
              </a:solidFill>
            </a:rPr>
            <a:t>Context and Approach</a:t>
          </a:r>
        </a:p>
      </xdr:txBody>
    </xdr:sp>
    <xdr:clientData/>
  </xdr:oneCellAnchor>
  <xdr:twoCellAnchor editAs="oneCell">
    <xdr:from>
      <xdr:col>0</xdr:col>
      <xdr:colOff>251460</xdr:colOff>
      <xdr:row>0</xdr:row>
      <xdr:rowOff>0</xdr:rowOff>
    </xdr:from>
    <xdr:to>
      <xdr:col>1</xdr:col>
      <xdr:colOff>1028021</xdr:colOff>
      <xdr:row>1</xdr:row>
      <xdr:rowOff>152800</xdr:rowOff>
    </xdr:to>
    <xdr:pic>
      <xdr:nvPicPr>
        <xdr:cNvPr id="4" name="Picture 3" descr="A picture containing object, clock, meter&#10;&#10;Description automatically generated">
          <a:extLst>
            <a:ext uri="{FF2B5EF4-FFF2-40B4-BE49-F238E27FC236}">
              <a16:creationId xmlns:a16="http://schemas.microsoft.com/office/drawing/2014/main" id="{E6D300B9-9A24-4F74-89C9-44CA0BBDBC74}"/>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23258"/>
        <a:stretch/>
      </xdr:blipFill>
      <xdr:spPr>
        <a:xfrm>
          <a:off x="251460" y="0"/>
          <a:ext cx="1233761" cy="343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137160</xdr:colOff>
      <xdr:row>0</xdr:row>
      <xdr:rowOff>0</xdr:rowOff>
    </xdr:from>
    <xdr:to>
      <xdr:col>1</xdr:col>
      <xdr:colOff>243161</xdr:colOff>
      <xdr:row>1</xdr:row>
      <xdr:rowOff>152800</xdr:rowOff>
    </xdr:to>
    <xdr:pic>
      <xdr:nvPicPr>
        <xdr:cNvPr id="3" name="Picture 2" descr="A picture containing object, clock, meter&#10;&#10;Description automatically generated">
          <a:extLst>
            <a:ext uri="{FF2B5EF4-FFF2-40B4-BE49-F238E27FC236}">
              <a16:creationId xmlns:a16="http://schemas.microsoft.com/office/drawing/2014/main" id="{1BC87484-5B11-447E-87C6-0889DF72BBC3}"/>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23258"/>
        <a:stretch/>
      </xdr:blipFill>
      <xdr:spPr>
        <a:xfrm>
          <a:off x="137160" y="0"/>
          <a:ext cx="1233761" cy="343300"/>
        </a:xfrm>
        <a:prstGeom prst="rect">
          <a:avLst/>
        </a:prstGeom>
      </xdr:spPr>
    </xdr:pic>
    <xdr:clientData/>
  </xdr:twoCellAnchor>
  <xdr:oneCellAnchor>
    <xdr:from>
      <xdr:col>1</xdr:col>
      <xdr:colOff>335280</xdr:colOff>
      <xdr:row>0</xdr:row>
      <xdr:rowOff>99060</xdr:rowOff>
    </xdr:from>
    <xdr:ext cx="2107244" cy="285148"/>
    <xdr:sp macro="" textlink="">
      <xdr:nvSpPr>
        <xdr:cNvPr id="4" name="TextBox 3">
          <a:extLst>
            <a:ext uri="{FF2B5EF4-FFF2-40B4-BE49-F238E27FC236}">
              <a16:creationId xmlns:a16="http://schemas.microsoft.com/office/drawing/2014/main" id="{8FAC8F0A-4C83-4DAD-8F36-909ED6316034}"/>
            </a:ext>
          </a:extLst>
        </xdr:cNvPr>
        <xdr:cNvSpPr txBox="1"/>
      </xdr:nvSpPr>
      <xdr:spPr>
        <a:xfrm>
          <a:off x="1463040" y="99060"/>
          <a:ext cx="2107244" cy="285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IN" sz="1400" b="0" i="0" kern="1200" spc="300">
              <a:solidFill>
                <a:schemeClr val="bg1"/>
              </a:solidFill>
            </a:rPr>
            <a:t>IR Impact</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137160</xdr:colOff>
      <xdr:row>0</xdr:row>
      <xdr:rowOff>0</xdr:rowOff>
    </xdr:from>
    <xdr:to>
      <xdr:col>1</xdr:col>
      <xdr:colOff>243161</xdr:colOff>
      <xdr:row>1</xdr:row>
      <xdr:rowOff>152800</xdr:rowOff>
    </xdr:to>
    <xdr:pic>
      <xdr:nvPicPr>
        <xdr:cNvPr id="3" name="Picture 2" descr="A picture containing object, clock, meter&#10;&#10;Description automatically generated">
          <a:extLst>
            <a:ext uri="{FF2B5EF4-FFF2-40B4-BE49-F238E27FC236}">
              <a16:creationId xmlns:a16="http://schemas.microsoft.com/office/drawing/2014/main" id="{1103799E-BA88-4F4B-A59F-95EC3401EE69}"/>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t="23258"/>
        <a:stretch/>
      </xdr:blipFill>
      <xdr:spPr>
        <a:xfrm>
          <a:off x="137160" y="0"/>
          <a:ext cx="1233761" cy="343300"/>
        </a:xfrm>
        <a:prstGeom prst="rect">
          <a:avLst/>
        </a:prstGeom>
      </xdr:spPr>
    </xdr:pic>
    <xdr:clientData/>
  </xdr:twoCellAnchor>
  <xdr:oneCellAnchor>
    <xdr:from>
      <xdr:col>1</xdr:col>
      <xdr:colOff>137160</xdr:colOff>
      <xdr:row>0</xdr:row>
      <xdr:rowOff>106680</xdr:rowOff>
    </xdr:from>
    <xdr:ext cx="2107244" cy="285148"/>
    <xdr:sp macro="" textlink="">
      <xdr:nvSpPr>
        <xdr:cNvPr id="4" name="TextBox 3">
          <a:extLst>
            <a:ext uri="{FF2B5EF4-FFF2-40B4-BE49-F238E27FC236}">
              <a16:creationId xmlns:a16="http://schemas.microsoft.com/office/drawing/2014/main" id="{706E1412-9D98-4E51-8BAA-7B176BAB39AE}"/>
            </a:ext>
          </a:extLst>
        </xdr:cNvPr>
        <xdr:cNvSpPr txBox="1"/>
      </xdr:nvSpPr>
      <xdr:spPr>
        <a:xfrm>
          <a:off x="1264920" y="106680"/>
          <a:ext cx="2107244" cy="285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lang="en-IN" sz="1400" b="0" i="0" kern="1200" spc="300">
              <a:solidFill>
                <a:schemeClr val="bg1"/>
              </a:solidFill>
            </a:rPr>
            <a:t>  AP Impact</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16384</xdr:col>
      <xdr:colOff>137160</xdr:colOff>
      <xdr:row>1048576</xdr:row>
      <xdr:rowOff>165205</xdr:rowOff>
    </xdr:to>
    <xdr:pic>
      <xdr:nvPicPr>
        <xdr:cNvPr id="4" name="Picture 3">
          <a:extLst>
            <a:ext uri="{FF2B5EF4-FFF2-40B4-BE49-F238E27FC236}">
              <a16:creationId xmlns:a16="http://schemas.microsoft.com/office/drawing/2014/main" id="{8A3DA233-FDF5-8F9A-3537-67AE323AC7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45040" cy="524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CS_Colour_Pallate">
      <a:dk1>
        <a:sysClr val="windowText" lastClr="000000"/>
      </a:dk1>
      <a:lt1>
        <a:sysClr val="window" lastClr="FFFFFF"/>
      </a:lt1>
      <a:dk2>
        <a:srgbClr val="445269"/>
      </a:dk2>
      <a:lt2>
        <a:srgbClr val="F4F4F6"/>
      </a:lt2>
      <a:accent1>
        <a:srgbClr val="002B7A"/>
      </a:accent1>
      <a:accent2>
        <a:srgbClr val="667C9D"/>
      </a:accent2>
      <a:accent3>
        <a:srgbClr val="787586"/>
      </a:accent3>
      <a:accent4>
        <a:srgbClr val="0098A3"/>
      </a:accent4>
      <a:accent5>
        <a:srgbClr val="B43260"/>
      </a:accent5>
      <a:accent6>
        <a:srgbClr val="264D73"/>
      </a:accent6>
      <a:hlink>
        <a:srgbClr val="467886"/>
      </a:hlink>
      <a:folHlink>
        <a:srgbClr val="96607D"/>
      </a:folHlink>
    </a:clrScheme>
    <a:fontScheme name="CS_Fonts_V1.0">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4CB7D-7066-41AC-B311-182454E1C80F}">
  <dimension ref="A1:N38"/>
  <sheetViews>
    <sheetView showGridLines="0" showRowColHeaders="0" zoomScale="70" zoomScaleNormal="70" workbookViewId="0"/>
  </sheetViews>
  <sheetFormatPr defaultColWidth="0" defaultRowHeight="14.4" zeroHeight="1" x14ac:dyDescent="0.3"/>
  <cols>
    <col min="1" max="13" width="8.88671875" customWidth="1"/>
    <col min="14" max="14" width="67.5546875" customWidth="1"/>
    <col min="15" max="16384" width="8.88671875" hidden="1"/>
  </cols>
  <sheetData>
    <row r="1" customFormat="1" x14ac:dyDescent="0.3"/>
    <row r="2" customFormat="1" x14ac:dyDescent="0.3"/>
    <row r="3" customFormat="1" x14ac:dyDescent="0.3"/>
    <row r="4" customFormat="1" x14ac:dyDescent="0.3"/>
    <row r="5" customFormat="1" x14ac:dyDescent="0.3"/>
    <row r="6" customFormat="1" x14ac:dyDescent="0.3"/>
    <row r="7" customFormat="1" x14ac:dyDescent="0.3"/>
    <row r="8" customFormat="1" x14ac:dyDescent="0.3"/>
    <row r="9" customFormat="1" x14ac:dyDescent="0.3"/>
    <row r="10" customFormat="1" x14ac:dyDescent="0.3"/>
    <row r="11" customFormat="1" x14ac:dyDescent="0.3"/>
    <row r="12" customFormat="1" x14ac:dyDescent="0.3"/>
    <row r="13" customFormat="1" x14ac:dyDescent="0.3"/>
    <row r="14" customFormat="1" x14ac:dyDescent="0.3"/>
    <row r="15" customFormat="1" x14ac:dyDescent="0.3"/>
    <row r="16" customFormat="1" x14ac:dyDescent="0.3"/>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ht="226.2" customHeight="1" x14ac:dyDescent="0.3"/>
    <row r="27" customFormat="1" hidden="1" x14ac:dyDescent="0.3"/>
    <row r="28" customFormat="1" hidden="1" x14ac:dyDescent="0.3"/>
    <row r="29" customFormat="1" hidden="1" x14ac:dyDescent="0.3"/>
    <row r="30" customFormat="1" hidden="1" x14ac:dyDescent="0.3"/>
    <row r="31" customFormat="1" hidden="1" x14ac:dyDescent="0.3"/>
    <row r="32" customFormat="1" hidden="1" x14ac:dyDescent="0.3"/>
    <row r="33" customFormat="1" hidden="1" x14ac:dyDescent="0.3"/>
    <row r="34" customFormat="1" hidden="1" x14ac:dyDescent="0.3"/>
    <row r="35" customFormat="1" hidden="1" x14ac:dyDescent="0.3"/>
    <row r="36" customFormat="1" hidden="1" x14ac:dyDescent="0.3"/>
    <row r="37" customFormat="1" hidden="1" x14ac:dyDescent="0.3"/>
    <row r="38" customFormat="1" hidden="1" x14ac:dyDescent="0.3"/>
  </sheetData>
  <sheetProtection algorithmName="SHA-512" hashValue="1dANrKI3SNIPzFz4kXo2fT7VqLI0L8hEvRMuZmSKcnLQvSfq780Omhkz2BMznD+xK/yL5ZnvLU7DMO85GAaSUA==" saltValue="p0YFdJmwAlL5jJFvncCKk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1445D-C419-4D5D-B54B-9EF99FF1C96B}">
  <dimension ref="A1:I57"/>
  <sheetViews>
    <sheetView showGridLines="0" tabSelected="1" zoomScaleNormal="100" workbookViewId="0">
      <pane ySplit="2" topLeftCell="A3" activePane="bottomLeft" state="frozen"/>
      <selection pane="bottomLeft" activeCell="B9" sqref="B9:G14"/>
    </sheetView>
  </sheetViews>
  <sheetFormatPr defaultColWidth="0" defaultRowHeight="12" zeroHeight="1" x14ac:dyDescent="0.3"/>
  <cols>
    <col min="1" max="1" width="2.88671875" style="68" customWidth="1"/>
    <col min="2" max="2" width="59" style="68" customWidth="1"/>
    <col min="3" max="3" width="16.33203125" style="68" customWidth="1"/>
    <col min="4" max="7" width="23.6640625" style="68" customWidth="1"/>
    <col min="8" max="8" width="7.5546875" style="68" customWidth="1"/>
    <col min="9" max="9" width="0" style="68" hidden="1" customWidth="1"/>
    <col min="10" max="16384" width="10" style="68" hidden="1"/>
  </cols>
  <sheetData>
    <row r="1" spans="1:9" s="67" customFormat="1" ht="15" customHeight="1" x14ac:dyDescent="0.3"/>
    <row r="2" spans="1:9" s="67" customFormat="1" ht="15" customHeight="1" x14ac:dyDescent="0.3"/>
    <row r="3" spans="1:9" ht="8.4" customHeight="1" x14ac:dyDescent="0.3"/>
    <row r="4" spans="1:9" ht="15" customHeight="1" x14ac:dyDescent="0.3">
      <c r="B4" s="157" t="s">
        <v>96</v>
      </c>
      <c r="C4" s="144"/>
      <c r="D4" s="144"/>
      <c r="E4" s="144"/>
      <c r="F4" s="144"/>
      <c r="G4" s="144"/>
    </row>
    <row r="5" spans="1:9" ht="17.399999999999999" customHeight="1" x14ac:dyDescent="0.3">
      <c r="B5" s="108" t="s">
        <v>98</v>
      </c>
      <c r="C5" s="108"/>
      <c r="D5" s="108"/>
      <c r="E5" s="108"/>
      <c r="F5" s="108"/>
      <c r="G5" s="108"/>
    </row>
    <row r="6" spans="1:9" ht="11.4" customHeight="1" x14ac:dyDescent="0.3">
      <c r="B6" s="154"/>
      <c r="C6" s="154"/>
      <c r="D6" s="154"/>
      <c r="E6" s="154"/>
      <c r="F6" s="154"/>
      <c r="G6" s="154"/>
    </row>
    <row r="7" spans="1:9" ht="11.4" customHeight="1" x14ac:dyDescent="0.3">
      <c r="A7" s="141"/>
      <c r="B7" s="155"/>
      <c r="C7" s="155"/>
      <c r="D7" s="155"/>
      <c r="E7" s="155"/>
      <c r="F7" s="155"/>
      <c r="G7" s="155"/>
      <c r="H7" s="141"/>
      <c r="I7" s="141"/>
    </row>
    <row r="8" spans="1:9" ht="11.4" customHeight="1" x14ac:dyDescent="0.3">
      <c r="A8" s="141"/>
      <c r="B8" s="158" t="s">
        <v>97</v>
      </c>
      <c r="C8" s="156"/>
      <c r="D8" s="156"/>
      <c r="E8" s="156"/>
      <c r="F8" s="156"/>
      <c r="G8" s="156"/>
      <c r="H8" s="141"/>
      <c r="I8" s="141"/>
    </row>
    <row r="9" spans="1:9" ht="11.4" customHeight="1" x14ac:dyDescent="0.3">
      <c r="A9" s="141"/>
      <c r="B9" s="142" t="s">
        <v>99</v>
      </c>
      <c r="C9" s="143"/>
      <c r="D9" s="143"/>
      <c r="E9" s="143"/>
      <c r="F9" s="143"/>
      <c r="G9" s="143"/>
      <c r="H9" s="141"/>
      <c r="I9" s="141"/>
    </row>
    <row r="10" spans="1:9" ht="11.4" customHeight="1" x14ac:dyDescent="0.3">
      <c r="A10" s="141"/>
      <c r="B10" s="143"/>
      <c r="C10" s="143"/>
      <c r="D10" s="143"/>
      <c r="E10" s="143"/>
      <c r="F10" s="143"/>
      <c r="G10" s="143"/>
      <c r="H10" s="141"/>
      <c r="I10" s="141"/>
    </row>
    <row r="11" spans="1:9" ht="11.4" customHeight="1" x14ac:dyDescent="0.3">
      <c r="A11" s="141"/>
      <c r="B11" s="143"/>
      <c r="C11" s="143"/>
      <c r="D11" s="143"/>
      <c r="E11" s="143"/>
      <c r="F11" s="143"/>
      <c r="G11" s="143"/>
      <c r="H11" s="141"/>
      <c r="I11" s="141"/>
    </row>
    <row r="12" spans="1:9" ht="11.4" customHeight="1" x14ac:dyDescent="0.3">
      <c r="A12" s="141"/>
      <c r="B12" s="143"/>
      <c r="C12" s="143"/>
      <c r="D12" s="143"/>
      <c r="E12" s="143"/>
      <c r="F12" s="143"/>
      <c r="G12" s="143"/>
      <c r="H12" s="141"/>
      <c r="I12" s="141"/>
    </row>
    <row r="13" spans="1:9" ht="11.4" customHeight="1" x14ac:dyDescent="0.3">
      <c r="A13" s="141"/>
      <c r="B13" s="143"/>
      <c r="C13" s="143"/>
      <c r="D13" s="143"/>
      <c r="E13" s="143"/>
      <c r="F13" s="143"/>
      <c r="G13" s="143"/>
      <c r="H13" s="141"/>
      <c r="I13" s="141"/>
    </row>
    <row r="14" spans="1:9" ht="11.4" customHeight="1" x14ac:dyDescent="0.3">
      <c r="A14" s="141"/>
      <c r="B14" s="143"/>
      <c r="C14" s="143"/>
      <c r="D14" s="143"/>
      <c r="E14" s="143"/>
      <c r="F14" s="143"/>
      <c r="G14" s="143"/>
      <c r="H14" s="141"/>
      <c r="I14" s="141"/>
    </row>
    <row r="15" spans="1:9" ht="11.4" customHeight="1" x14ac:dyDescent="0.3">
      <c r="A15" s="141"/>
      <c r="B15" s="141"/>
      <c r="C15" s="141"/>
      <c r="D15" s="141"/>
      <c r="E15" s="141"/>
      <c r="F15" s="141"/>
      <c r="G15" s="141"/>
      <c r="H15" s="141"/>
      <c r="I15" s="141"/>
    </row>
    <row r="16" spans="1:9" ht="15" customHeight="1" x14ac:dyDescent="0.3">
      <c r="B16" s="145" t="s">
        <v>91</v>
      </c>
    </row>
    <row r="17" spans="1:8" s="69" customFormat="1" ht="32.4" customHeight="1" x14ac:dyDescent="0.3">
      <c r="B17" s="96" t="s">
        <v>24</v>
      </c>
      <c r="C17" s="159">
        <v>8000000000</v>
      </c>
    </row>
    <row r="18" spans="1:8" s="69" customFormat="1" ht="32.4" customHeight="1" x14ac:dyDescent="0.3">
      <c r="B18" s="97" t="s">
        <v>25</v>
      </c>
      <c r="C18" s="159">
        <v>20000000</v>
      </c>
    </row>
    <row r="19" spans="1:8" s="69" customFormat="1" ht="32.4" customHeight="1" x14ac:dyDescent="0.3">
      <c r="B19" s="97" t="s">
        <v>26</v>
      </c>
      <c r="C19" s="160">
        <v>20</v>
      </c>
      <c r="E19" s="71"/>
      <c r="F19" s="152" t="s">
        <v>101</v>
      </c>
      <c r="G19" s="152"/>
    </row>
    <row r="20" spans="1:8" s="69" customFormat="1" ht="30" customHeight="1" x14ac:dyDescent="0.3">
      <c r="B20" s="95"/>
      <c r="C20" s="70"/>
      <c r="E20" s="71"/>
      <c r="F20" s="147" t="s">
        <v>27</v>
      </c>
      <c r="G20" s="147" t="s">
        <v>28</v>
      </c>
    </row>
    <row r="21" spans="1:8" s="69" customFormat="1" ht="15" customHeight="1" x14ac:dyDescent="0.3">
      <c r="B21" s="107"/>
      <c r="C21" s="70"/>
      <c r="E21" s="148" t="s">
        <v>30</v>
      </c>
      <c r="F21" s="150">
        <f>E43</f>
        <v>2577326.5</v>
      </c>
      <c r="G21" s="150">
        <f>G43</f>
        <v>355119.04761904757</v>
      </c>
    </row>
    <row r="22" spans="1:8" s="69" customFormat="1" ht="15" customHeight="1" x14ac:dyDescent="0.3">
      <c r="B22" s="146" t="s">
        <v>100</v>
      </c>
      <c r="C22" s="70"/>
      <c r="E22" s="148"/>
      <c r="F22" s="150"/>
      <c r="G22" s="150"/>
    </row>
    <row r="23" spans="1:8" s="69" customFormat="1" ht="32.4" customHeight="1" x14ac:dyDescent="0.3">
      <c r="B23" s="97" t="s">
        <v>29</v>
      </c>
      <c r="C23" s="94">
        <f>C17*5%/(C18/C19)*60%</f>
        <v>240</v>
      </c>
      <c r="E23" s="149" t="s">
        <v>31</v>
      </c>
      <c r="F23" s="151">
        <f>D43</f>
        <v>21700000</v>
      </c>
      <c r="G23" s="151">
        <f>F43</f>
        <v>1057142.857142857</v>
      </c>
    </row>
    <row r="24" spans="1:8" s="69" customFormat="1" ht="32.4" customHeight="1" x14ac:dyDescent="0.3">
      <c r="B24" s="97" t="s">
        <v>92</v>
      </c>
      <c r="C24" s="93">
        <v>0.3</v>
      </c>
      <c r="E24" s="106"/>
      <c r="F24" s="72"/>
      <c r="G24" s="72"/>
    </row>
    <row r="25" spans="1:8" s="69" customFormat="1" ht="32.4" customHeight="1" x14ac:dyDescent="0.3">
      <c r="B25" s="97" t="s">
        <v>93</v>
      </c>
      <c r="C25" s="93">
        <v>0.2</v>
      </c>
    </row>
    <row r="26" spans="1:8" s="69" customFormat="1" ht="32.4" customHeight="1" x14ac:dyDescent="0.3">
      <c r="B26" s="97" t="s">
        <v>32</v>
      </c>
      <c r="C26" s="94">
        <v>15</v>
      </c>
      <c r="E26" s="73"/>
    </row>
    <row r="27" spans="1:8" s="69" customFormat="1" ht="16.2" customHeight="1" x14ac:dyDescent="0.3">
      <c r="B27" s="98" t="s">
        <v>102</v>
      </c>
      <c r="E27" s="73"/>
    </row>
    <row r="28" spans="1:8" s="69" customFormat="1" ht="16.2" customHeight="1" x14ac:dyDescent="0.3">
      <c r="B28" s="98"/>
      <c r="E28" s="73"/>
    </row>
    <row r="29" spans="1:8" ht="9.6" customHeight="1" x14ac:dyDescent="0.3">
      <c r="A29" s="75"/>
      <c r="B29" s="74"/>
      <c r="C29" s="75"/>
      <c r="D29" s="75"/>
      <c r="E29" s="75"/>
      <c r="F29" s="75"/>
      <c r="G29" s="75"/>
      <c r="H29" s="75"/>
    </row>
    <row r="30" spans="1:8" ht="19.95" customHeight="1" thickBot="1" x14ac:dyDescent="0.35">
      <c r="B30" s="76"/>
      <c r="D30" s="116" t="s">
        <v>33</v>
      </c>
      <c r="E30" s="116"/>
      <c r="F30" s="116"/>
      <c r="G30" s="116"/>
    </row>
    <row r="31" spans="1:8" ht="14.4" x14ac:dyDescent="0.3">
      <c r="B31" s="69"/>
      <c r="D31" s="117" t="s">
        <v>27</v>
      </c>
      <c r="E31" s="118"/>
      <c r="F31" s="118" t="s">
        <v>28</v>
      </c>
      <c r="G31" s="119"/>
    </row>
    <row r="32" spans="1:8" ht="40.200000000000003" customHeight="1" thickBot="1" x14ac:dyDescent="0.35">
      <c r="B32" s="153" t="s">
        <v>95</v>
      </c>
      <c r="C32" s="153"/>
      <c r="D32" s="99" t="s">
        <v>34</v>
      </c>
      <c r="E32" s="100" t="s">
        <v>35</v>
      </c>
      <c r="F32" s="101" t="s">
        <v>31</v>
      </c>
      <c r="G32" s="102" t="s">
        <v>35</v>
      </c>
    </row>
    <row r="33" spans="1:8" ht="15" customHeight="1" x14ac:dyDescent="0.3">
      <c r="B33" s="120" t="s">
        <v>90</v>
      </c>
      <c r="C33" s="120"/>
      <c r="D33" s="78">
        <f>SUM(D34:D36)</f>
        <v>12000000</v>
      </c>
      <c r="E33" s="79">
        <f>SUM(E34:E36)</f>
        <v>2450000</v>
      </c>
      <c r="F33" s="78">
        <f>SUM(F35:F36)</f>
        <v>1057142.857142857</v>
      </c>
      <c r="G33" s="80">
        <f>SUM(G35:G36)</f>
        <v>352380.95238095237</v>
      </c>
    </row>
    <row r="34" spans="1:8" ht="15" customHeight="1" x14ac:dyDescent="0.3">
      <c r="B34" s="110" t="s">
        <v>36</v>
      </c>
      <c r="C34" s="110"/>
      <c r="D34" s="81">
        <f>'Appendix - IR Impact'!C9</f>
        <v>12000000</v>
      </c>
      <c r="E34" s="82">
        <f>'Appendix - IR Impact'!C16</f>
        <v>2450000</v>
      </c>
      <c r="F34" s="103" t="s">
        <v>37</v>
      </c>
      <c r="G34" s="104" t="s">
        <v>37</v>
      </c>
    </row>
    <row r="35" spans="1:8" ht="15" customHeight="1" x14ac:dyDescent="0.3">
      <c r="B35" s="110" t="s">
        <v>18</v>
      </c>
      <c r="C35" s="110"/>
      <c r="D35" s="103" t="s">
        <v>37</v>
      </c>
      <c r="E35" s="105" t="s">
        <v>37</v>
      </c>
      <c r="F35" s="81">
        <f>'Appendix - IR Impact'!C23</f>
        <v>857142.85714285704</v>
      </c>
      <c r="G35" s="83">
        <f>'Appendix - IR Impact'!C26</f>
        <v>185714.28571428568</v>
      </c>
    </row>
    <row r="36" spans="1:8" ht="15" customHeight="1" x14ac:dyDescent="0.3">
      <c r="B36" s="110" t="s">
        <v>38</v>
      </c>
      <c r="C36" s="110"/>
      <c r="D36" s="103" t="s">
        <v>37</v>
      </c>
      <c r="E36" s="105" t="s">
        <v>37</v>
      </c>
      <c r="F36" s="81">
        <f>'Appendix - IR Impact'!C28</f>
        <v>200000</v>
      </c>
      <c r="G36" s="83">
        <f>'Appendix - IR Impact'!C31</f>
        <v>166666.66666666669</v>
      </c>
    </row>
    <row r="37" spans="1:8" ht="15" customHeight="1" x14ac:dyDescent="0.3">
      <c r="B37" s="121" t="s">
        <v>39</v>
      </c>
      <c r="C37" s="122"/>
      <c r="D37" s="84">
        <f>SUM(D38:D39)</f>
        <v>9700000</v>
      </c>
      <c r="E37" s="85">
        <f>SUM(E38:E39)</f>
        <v>179925</v>
      </c>
      <c r="F37" s="84">
        <f>SUM(F40:F40)</f>
        <v>857142.85714285704</v>
      </c>
      <c r="G37" s="86">
        <f>SUM(G40:G41)</f>
        <v>207142.8571428571</v>
      </c>
    </row>
    <row r="38" spans="1:8" ht="15" customHeight="1" x14ac:dyDescent="0.3">
      <c r="B38" s="110" t="s">
        <v>40</v>
      </c>
      <c r="C38" s="110"/>
      <c r="D38" s="81">
        <f>'Appendix - AP Impact'!C9</f>
        <v>4500000</v>
      </c>
      <c r="E38" s="82">
        <f>'Appendix - AP Impact'!C15</f>
        <v>84375</v>
      </c>
      <c r="F38" s="103" t="s">
        <v>37</v>
      </c>
      <c r="G38" s="104" t="s">
        <v>37</v>
      </c>
    </row>
    <row r="39" spans="1:8" ht="15" customHeight="1" x14ac:dyDescent="0.3">
      <c r="B39" s="110" t="s">
        <v>41</v>
      </c>
      <c r="C39" s="110"/>
      <c r="D39" s="81">
        <f>'Appendix - AP Impact'!C20</f>
        <v>5200000</v>
      </c>
      <c r="E39" s="82">
        <f>'Appendix - AP Impact'!C26</f>
        <v>95550</v>
      </c>
      <c r="F39" s="103" t="s">
        <v>37</v>
      </c>
      <c r="G39" s="104" t="s">
        <v>37</v>
      </c>
    </row>
    <row r="40" spans="1:8" ht="15" customHeight="1" x14ac:dyDescent="0.3">
      <c r="B40" s="110" t="s">
        <v>42</v>
      </c>
      <c r="C40" s="110"/>
      <c r="D40" s="103"/>
      <c r="E40" s="105"/>
      <c r="F40" s="81">
        <f>'Appendix - AP Impact'!C36</f>
        <v>857142.85714285704</v>
      </c>
      <c r="G40" s="83">
        <f>'Appendix - AP Impact'!C39</f>
        <v>21428.571428571424</v>
      </c>
    </row>
    <row r="41" spans="1:8" ht="15" customHeight="1" x14ac:dyDescent="0.3">
      <c r="B41" s="110" t="s">
        <v>43</v>
      </c>
      <c r="C41" s="110"/>
      <c r="D41" s="103" t="s">
        <v>37</v>
      </c>
      <c r="E41" s="105" t="s">
        <v>37</v>
      </c>
      <c r="F41" s="81">
        <f>'Appendix - AP Impact'!C45</f>
        <v>857142.85714285704</v>
      </c>
      <c r="G41" s="83">
        <f>'Appendix - AP Impact'!C48</f>
        <v>185714.28571428568</v>
      </c>
    </row>
    <row r="42" spans="1:8" ht="15" customHeight="1" x14ac:dyDescent="0.3">
      <c r="B42" s="111" t="s">
        <v>44</v>
      </c>
      <c r="C42" s="112"/>
      <c r="D42" s="87" t="s">
        <v>37</v>
      </c>
      <c r="E42" s="88">
        <v>0.02</v>
      </c>
      <c r="F42" s="87" t="s">
        <v>37</v>
      </c>
      <c r="G42" s="89">
        <v>0.05</v>
      </c>
    </row>
    <row r="43" spans="1:8" ht="15" customHeight="1" thickBot="1" x14ac:dyDescent="0.35">
      <c r="B43" s="113" t="s">
        <v>45</v>
      </c>
      <c r="C43" s="114"/>
      <c r="D43" s="90">
        <f>SUM(D33,D37)</f>
        <v>21700000</v>
      </c>
      <c r="E43" s="91">
        <f>SUM(E33,E37)*(1-E42)</f>
        <v>2577326.5</v>
      </c>
      <c r="F43" s="90">
        <f>SUM(F35,F36)</f>
        <v>1057142.857142857</v>
      </c>
      <c r="G43" s="92">
        <f>SUM(G36,G37)*(1-G42)</f>
        <v>355119.04761904757</v>
      </c>
    </row>
    <row r="44" spans="1:8" x14ac:dyDescent="0.3"/>
    <row r="45" spans="1:8" ht="15" customHeight="1" x14ac:dyDescent="0.3">
      <c r="C45" s="77"/>
    </row>
    <row r="46" spans="1:8" ht="9.6" customHeight="1" x14ac:dyDescent="0.3">
      <c r="A46" s="75"/>
      <c r="B46" s="75"/>
      <c r="C46" s="115"/>
      <c r="D46" s="115"/>
      <c r="E46" s="115"/>
      <c r="F46" s="115"/>
      <c r="G46" s="115"/>
      <c r="H46" s="115"/>
    </row>
    <row r="47" spans="1:8" ht="30" hidden="1" customHeight="1" x14ac:dyDescent="0.3">
      <c r="C47" s="109"/>
      <c r="D47" s="109"/>
      <c r="E47" s="109"/>
      <c r="F47" s="109"/>
      <c r="G47" s="109"/>
      <c r="H47" s="109"/>
    </row>
    <row r="48" spans="1:8" x14ac:dyDescent="0.3"/>
    <row r="49" x14ac:dyDescent="0.3"/>
    <row r="50" x14ac:dyDescent="0.3"/>
    <row r="51" x14ac:dyDescent="0.3"/>
    <row r="52" x14ac:dyDescent="0.3"/>
    <row r="53" x14ac:dyDescent="0.3"/>
    <row r="54" x14ac:dyDescent="0.3"/>
    <row r="55" x14ac:dyDescent="0.3"/>
    <row r="56" x14ac:dyDescent="0.3"/>
    <row r="57" x14ac:dyDescent="0.3"/>
  </sheetData>
  <sheetProtection algorithmName="SHA-512" hashValue="7tod37PSHKbAxZJhNFQ4MqQsCytop4aVdkm6mntlyqt/kZs+atm7mCy67yTm54y2ouYaUxHg5Y+urhbUz9GRmA==" saltValue="3hsIZ8GDbFZ/Le2iUuoMCw==" spinCount="100000" sheet="1"/>
  <mergeCells count="23">
    <mergeCell ref="B9:G14"/>
    <mergeCell ref="E21:E22"/>
    <mergeCell ref="F21:F22"/>
    <mergeCell ref="G21:G22"/>
    <mergeCell ref="B34:C34"/>
    <mergeCell ref="B35:C35"/>
    <mergeCell ref="B36:C36"/>
    <mergeCell ref="B37:C37"/>
    <mergeCell ref="F19:G19"/>
    <mergeCell ref="B5:G5"/>
    <mergeCell ref="C47:H47"/>
    <mergeCell ref="B39:C39"/>
    <mergeCell ref="B40:C40"/>
    <mergeCell ref="B41:C41"/>
    <mergeCell ref="B42:C42"/>
    <mergeCell ref="B43:C43"/>
    <mergeCell ref="C46:H46"/>
    <mergeCell ref="B38:C38"/>
    <mergeCell ref="D30:G30"/>
    <mergeCell ref="D31:E31"/>
    <mergeCell ref="F31:G31"/>
    <mergeCell ref="B32:C32"/>
    <mergeCell ref="B33:C3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A78E5-22BC-4638-8927-E0195E450B12}">
  <dimension ref="A1:E32"/>
  <sheetViews>
    <sheetView showGridLines="0" showRowColHeaders="0" workbookViewId="0">
      <pane ySplit="2" topLeftCell="A3" activePane="bottomLeft" state="frozen"/>
      <selection pane="bottomLeft" activeCell="C5" sqref="C5:D8"/>
    </sheetView>
  </sheetViews>
  <sheetFormatPr defaultColWidth="0" defaultRowHeight="13.8" zeroHeight="1" x14ac:dyDescent="0.3"/>
  <cols>
    <col min="1" max="1" width="6.6640625" style="2" customWidth="1"/>
    <col min="2" max="2" width="15.6640625" style="2" customWidth="1"/>
    <col min="3" max="4" width="53" style="2" customWidth="1"/>
    <col min="5" max="5" width="9.21875" style="2" customWidth="1"/>
    <col min="6" max="16384" width="10" style="2" hidden="1"/>
  </cols>
  <sheetData>
    <row r="1" spans="2:4" s="44" customFormat="1" ht="15" customHeight="1" x14ac:dyDescent="0.3"/>
    <row r="2" spans="2:4" s="44" customFormat="1" ht="15" customHeight="1" x14ac:dyDescent="0.3"/>
    <row r="3" spans="2:4" x14ac:dyDescent="0.3"/>
    <row r="4" spans="2:4" ht="19.2" customHeight="1" x14ac:dyDescent="0.3">
      <c r="C4" s="129" t="s">
        <v>94</v>
      </c>
      <c r="D4" s="130"/>
    </row>
    <row r="5" spans="2:4" ht="40.200000000000003" customHeight="1" x14ac:dyDescent="0.3">
      <c r="C5" s="131" t="s">
        <v>87</v>
      </c>
      <c r="D5" s="131"/>
    </row>
    <row r="6" spans="2:4" ht="40.200000000000003" customHeight="1" x14ac:dyDescent="0.3">
      <c r="C6" s="131"/>
      <c r="D6" s="131"/>
    </row>
    <row r="7" spans="2:4" ht="40.200000000000003" customHeight="1" x14ac:dyDescent="0.3">
      <c r="C7" s="131"/>
      <c r="D7" s="131"/>
    </row>
    <row r="8" spans="2:4" ht="40.200000000000003" customHeight="1" x14ac:dyDescent="0.3">
      <c r="C8" s="131"/>
      <c r="D8" s="131"/>
    </row>
    <row r="9" spans="2:4" ht="13.95" customHeight="1" thickBot="1" x14ac:dyDescent="0.35"/>
    <row r="10" spans="2:4" s="3" customFormat="1" ht="19.2" customHeight="1" thickBot="1" x14ac:dyDescent="0.35">
      <c r="C10" s="42" t="s">
        <v>0</v>
      </c>
      <c r="D10" s="42" t="s">
        <v>1</v>
      </c>
    </row>
    <row r="11" spans="2:4" s="3" customFormat="1" ht="69" x14ac:dyDescent="0.3">
      <c r="B11" s="123" t="s">
        <v>2</v>
      </c>
      <c r="C11" s="59" t="s">
        <v>80</v>
      </c>
      <c r="D11" s="60" t="s">
        <v>84</v>
      </c>
    </row>
    <row r="12" spans="2:4" s="3" customFormat="1" ht="69.599999999999994" thickBot="1" x14ac:dyDescent="0.35">
      <c r="B12" s="124"/>
      <c r="C12" s="61" t="s">
        <v>88</v>
      </c>
      <c r="D12" s="62" t="s">
        <v>89</v>
      </c>
    </row>
    <row r="13" spans="2:4" s="3" customFormat="1" ht="9.6" customHeight="1" thickBot="1" x14ac:dyDescent="0.35">
      <c r="B13" s="4"/>
      <c r="C13" s="1"/>
      <c r="D13" s="1"/>
    </row>
    <row r="14" spans="2:4" s="3" customFormat="1" ht="57.6" customHeight="1" x14ac:dyDescent="0.3">
      <c r="B14" s="123" t="s">
        <v>46</v>
      </c>
      <c r="C14" s="65" t="s">
        <v>86</v>
      </c>
      <c r="D14" s="60" t="s">
        <v>83</v>
      </c>
    </row>
    <row r="15" spans="2:4" s="3" customFormat="1" ht="59.4" customHeight="1" x14ac:dyDescent="0.3">
      <c r="B15" s="125"/>
      <c r="C15" s="63" t="s">
        <v>81</v>
      </c>
      <c r="D15" s="126" t="s">
        <v>82</v>
      </c>
    </row>
    <row r="16" spans="2:4" s="3" customFormat="1" ht="53.4" customHeight="1" thickBot="1" x14ac:dyDescent="0.35">
      <c r="B16" s="124"/>
      <c r="C16" s="66" t="s">
        <v>85</v>
      </c>
      <c r="D16" s="127"/>
    </row>
    <row r="17" spans="2:2" s="3" customFormat="1" ht="11.4" x14ac:dyDescent="0.3"/>
    <row r="18" spans="2:2" s="3" customFormat="1" ht="11.4" x14ac:dyDescent="0.3"/>
    <row r="19" spans="2:2" s="3" customFormat="1" ht="11.4" x14ac:dyDescent="0.3"/>
    <row r="20" spans="2:2" s="3" customFormat="1" hidden="1" x14ac:dyDescent="0.3">
      <c r="B20" s="64"/>
    </row>
    <row r="21" spans="2:2" s="3" customFormat="1" ht="11.4" hidden="1" x14ac:dyDescent="0.3">
      <c r="B21" s="128"/>
    </row>
    <row r="22" spans="2:2" s="3" customFormat="1" ht="11.4" hidden="1" x14ac:dyDescent="0.3">
      <c r="B22" s="128"/>
    </row>
    <row r="23" spans="2:2" s="3" customFormat="1" ht="11.4" hidden="1" x14ac:dyDescent="0.3">
      <c r="B23" s="128"/>
    </row>
    <row r="24" spans="2:2" s="3" customFormat="1" ht="11.4" hidden="1" x14ac:dyDescent="0.3">
      <c r="B24" s="128"/>
    </row>
    <row r="25" spans="2:2" s="3" customFormat="1" ht="11.4" hidden="1" x14ac:dyDescent="0.3">
      <c r="B25" s="128"/>
    </row>
    <row r="26" spans="2:2" hidden="1" x14ac:dyDescent="0.3">
      <c r="B26" s="128"/>
    </row>
    <row r="27" spans="2:2" hidden="1" x14ac:dyDescent="0.3">
      <c r="B27" s="128"/>
    </row>
    <row r="28" spans="2:2" hidden="1" x14ac:dyDescent="0.3">
      <c r="B28" s="128"/>
    </row>
    <row r="29" spans="2:2" hidden="1" x14ac:dyDescent="0.3">
      <c r="B29" s="128"/>
    </row>
    <row r="30" spans="2:2" hidden="1" x14ac:dyDescent="0.3">
      <c r="B30" s="128"/>
    </row>
    <row r="31" spans="2:2" hidden="1" x14ac:dyDescent="0.3">
      <c r="B31" s="128"/>
    </row>
    <row r="32" spans="2:2" hidden="1" x14ac:dyDescent="0.3">
      <c r="B32" s="128"/>
    </row>
  </sheetData>
  <sheetProtection algorithmName="SHA-512" hashValue="r9bt92Hvf8gcMBBQv+p8hZ1VUZe7eVPELfWAqXNB2H6qZ6DRlLQ5KL8lzFdJBb4WD2SmwxPR6yfDLW12LrOaFQ==" saltValue="1rp10RarZly2dp60bBPn/Q==" spinCount="100000" sheet="1" objects="1" scenarios="1"/>
  <mergeCells count="6">
    <mergeCell ref="B11:B12"/>
    <mergeCell ref="B14:B16"/>
    <mergeCell ref="D15:D16"/>
    <mergeCell ref="B21:B32"/>
    <mergeCell ref="C4:D4"/>
    <mergeCell ref="C5:D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2001-D95B-469A-B008-CF77761DFDB9}">
  <dimension ref="A1:H39"/>
  <sheetViews>
    <sheetView showGridLines="0" showRowColHeaders="0" zoomScaleNormal="100" workbookViewId="0">
      <pane ySplit="2" topLeftCell="A3" activePane="bottomLeft" state="frozen"/>
      <selection pane="bottomLeft" activeCell="D12" sqref="D12"/>
    </sheetView>
  </sheetViews>
  <sheetFormatPr defaultColWidth="0" defaultRowHeight="11.4" zeroHeight="1" x14ac:dyDescent="0.3"/>
  <cols>
    <col min="1" max="1" width="16.44140625" style="3" customWidth="1"/>
    <col min="2" max="2" width="60.6640625" style="3" customWidth="1"/>
    <col min="3" max="3" width="13.44140625" style="3" bestFit="1" customWidth="1"/>
    <col min="4" max="4" width="72.88671875" style="3" customWidth="1"/>
    <col min="5" max="5" width="10" style="3" customWidth="1"/>
    <col min="6" max="6" width="9.33203125" style="3" hidden="1" customWidth="1"/>
    <col min="7" max="8" width="10.109375" style="3" hidden="1" customWidth="1"/>
    <col min="9" max="16384" width="10" style="3" hidden="1"/>
  </cols>
  <sheetData>
    <row r="1" spans="1:8" s="43" customFormat="1" ht="15" customHeight="1" x14ac:dyDescent="0.3"/>
    <row r="2" spans="1:8" s="43" customFormat="1" ht="15" customHeight="1" x14ac:dyDescent="0.3"/>
    <row r="3" spans="1:8" ht="15" customHeight="1" thickBot="1" x14ac:dyDescent="0.35">
      <c r="D3" s="5"/>
    </row>
    <row r="4" spans="1:8" ht="15" customHeight="1" thickBot="1" x14ac:dyDescent="0.35">
      <c r="B4" s="132" t="s">
        <v>3</v>
      </c>
      <c r="C4" s="132"/>
      <c r="D4" s="41" t="s">
        <v>4</v>
      </c>
    </row>
    <row r="5" spans="1:8" ht="15" customHeight="1" thickBot="1" x14ac:dyDescent="0.35">
      <c r="A5" s="133" t="s">
        <v>36</v>
      </c>
      <c r="B5" s="6" t="s">
        <v>67</v>
      </c>
      <c r="C5" s="45">
        <f>'KAI ROI Calculator'!C23</f>
        <v>240</v>
      </c>
      <c r="D5" s="7"/>
    </row>
    <row r="6" spans="1:8" ht="15" customHeight="1" thickBot="1" x14ac:dyDescent="0.35">
      <c r="A6" s="133"/>
      <c r="B6" s="6" t="s">
        <v>5</v>
      </c>
      <c r="C6" s="46">
        <f>('KAI ROI Calculator'!C18/'KAI ROI Calculator'!C19)*C7*C8</f>
        <v>50000</v>
      </c>
      <c r="D6" s="7"/>
    </row>
    <row r="7" spans="1:8" ht="40.200000000000003" customHeight="1" thickBot="1" x14ac:dyDescent="0.35">
      <c r="A7" s="133"/>
      <c r="B7" s="8" t="s">
        <v>6</v>
      </c>
      <c r="C7" s="40">
        <v>0.1</v>
      </c>
      <c r="D7" s="9" t="s">
        <v>68</v>
      </c>
    </row>
    <row r="8" spans="1:8" ht="15" customHeight="1" thickBot="1" x14ac:dyDescent="0.35">
      <c r="A8" s="133"/>
      <c r="B8" s="10" t="s">
        <v>7</v>
      </c>
      <c r="C8" s="40">
        <v>0.5</v>
      </c>
      <c r="D8" s="9" t="s">
        <v>69</v>
      </c>
    </row>
    <row r="9" spans="1:8" ht="15" customHeight="1" thickBot="1" x14ac:dyDescent="0.35">
      <c r="A9" s="133"/>
      <c r="B9" s="11" t="s">
        <v>8</v>
      </c>
      <c r="C9" s="56">
        <f>C6*C5</f>
        <v>12000000</v>
      </c>
      <c r="D9" s="12"/>
    </row>
    <row r="10" spans="1:8" ht="24" customHeight="1" thickBot="1" x14ac:dyDescent="0.35">
      <c r="A10" s="133"/>
      <c r="B10" s="8" t="s">
        <v>9</v>
      </c>
      <c r="C10" s="40">
        <v>0.7</v>
      </c>
      <c r="D10" s="9" t="s">
        <v>10</v>
      </c>
    </row>
    <row r="11" spans="1:8" ht="24" customHeight="1" thickBot="1" x14ac:dyDescent="0.35">
      <c r="A11" s="133"/>
      <c r="B11" s="8" t="s">
        <v>11</v>
      </c>
      <c r="C11" s="40">
        <v>0.15</v>
      </c>
      <c r="D11" s="9" t="s">
        <v>12</v>
      </c>
      <c r="H11" s="2"/>
    </row>
    <row r="12" spans="1:8" ht="15" customHeight="1" thickBot="1" x14ac:dyDescent="0.35">
      <c r="A12" s="133"/>
      <c r="B12" s="6" t="s">
        <v>13</v>
      </c>
      <c r="C12" s="47">
        <f>C5*C10*C11</f>
        <v>25.2</v>
      </c>
      <c r="D12" s="9"/>
      <c r="F12" s="2"/>
      <c r="G12" s="2"/>
      <c r="H12" s="2"/>
    </row>
    <row r="13" spans="1:8" ht="24" customHeight="1" thickBot="1" x14ac:dyDescent="0.35">
      <c r="A13" s="133"/>
      <c r="B13" s="8" t="s">
        <v>14</v>
      </c>
      <c r="C13" s="40">
        <v>0.25</v>
      </c>
      <c r="D13" s="9"/>
      <c r="F13" s="2"/>
      <c r="G13" s="13"/>
      <c r="H13" s="2"/>
    </row>
    <row r="14" spans="1:8" ht="15" customHeight="1" thickBot="1" x14ac:dyDescent="0.35">
      <c r="A14" s="133"/>
      <c r="B14" s="6" t="s">
        <v>15</v>
      </c>
      <c r="C14" s="47">
        <f>ROUNDUP(C12*C13,0)</f>
        <v>7</v>
      </c>
      <c r="D14" s="9"/>
      <c r="F14" s="2"/>
      <c r="G14" s="2"/>
      <c r="H14" s="2"/>
    </row>
    <row r="15" spans="1:8" ht="15" customHeight="1" thickBot="1" x14ac:dyDescent="0.35">
      <c r="A15" s="133"/>
      <c r="B15" s="6" t="s">
        <v>47</v>
      </c>
      <c r="C15" s="48">
        <f>C14*('KAI ROI Calculator'!C18/'KAI ROI Calculator'!C19)*C7*C8</f>
        <v>350000</v>
      </c>
      <c r="D15" s="9"/>
      <c r="F15" s="2"/>
      <c r="G15" s="2"/>
      <c r="H15" s="2"/>
    </row>
    <row r="16" spans="1:8" ht="15" customHeight="1" thickBot="1" x14ac:dyDescent="0.35">
      <c r="A16" s="133"/>
      <c r="B16" s="14" t="s">
        <v>16</v>
      </c>
      <c r="C16" s="52">
        <f>C14*C15</f>
        <v>2450000</v>
      </c>
      <c r="D16" s="15"/>
    </row>
    <row r="17" spans="1:4" ht="15" customHeight="1" thickBot="1" x14ac:dyDescent="0.35"/>
    <row r="18" spans="1:4" ht="15" customHeight="1" thickBot="1" x14ac:dyDescent="0.35">
      <c r="B18" s="132" t="s">
        <v>17</v>
      </c>
      <c r="C18" s="132"/>
      <c r="D18" s="41" t="s">
        <v>4</v>
      </c>
    </row>
    <row r="19" spans="1:4" ht="22.95" customHeight="1" x14ac:dyDescent="0.3">
      <c r="A19" s="133" t="s">
        <v>18</v>
      </c>
      <c r="B19" s="16" t="s">
        <v>73</v>
      </c>
      <c r="C19" s="49">
        <v>7</v>
      </c>
      <c r="D19" s="17" t="s">
        <v>70</v>
      </c>
    </row>
    <row r="20" spans="1:4" ht="15" customHeight="1" x14ac:dyDescent="0.3">
      <c r="A20" s="134"/>
      <c r="B20" s="6" t="s">
        <v>19</v>
      </c>
      <c r="C20" s="40">
        <f>1/C19</f>
        <v>0.14285714285714285</v>
      </c>
      <c r="D20" s="12"/>
    </row>
    <row r="21" spans="1:4" ht="15" customHeight="1" x14ac:dyDescent="0.3">
      <c r="A21" s="134"/>
      <c r="B21" s="6" t="s">
        <v>20</v>
      </c>
      <c r="C21" s="47">
        <f>C20*'KAI ROI Calculator'!C19</f>
        <v>2.8571428571428568</v>
      </c>
      <c r="D21" s="7"/>
    </row>
    <row r="22" spans="1:4" ht="15" customHeight="1" x14ac:dyDescent="0.3">
      <c r="A22" s="134"/>
      <c r="B22" s="8" t="s">
        <v>48</v>
      </c>
      <c r="C22" s="50">
        <f>'KAI ROI Calculator'!C24</f>
        <v>0.3</v>
      </c>
      <c r="D22" s="7" t="s">
        <v>71</v>
      </c>
    </row>
    <row r="23" spans="1:4" ht="15" customHeight="1" x14ac:dyDescent="0.3">
      <c r="A23" s="134"/>
      <c r="B23" s="6" t="s">
        <v>49</v>
      </c>
      <c r="C23" s="56">
        <f>C21*('KAI ROI Calculator'!C18/'KAI ROI Calculator'!C19)*C22</f>
        <v>857142.85714285704</v>
      </c>
      <c r="D23" s="12"/>
    </row>
    <row r="24" spans="1:4" ht="24" customHeight="1" x14ac:dyDescent="0.3">
      <c r="A24" s="134"/>
      <c r="B24" s="6" t="s">
        <v>21</v>
      </c>
      <c r="C24" s="50">
        <v>0.65</v>
      </c>
      <c r="D24" s="9" t="s">
        <v>72</v>
      </c>
    </row>
    <row r="25" spans="1:4" ht="15" customHeight="1" x14ac:dyDescent="0.3">
      <c r="A25" s="134"/>
      <c r="B25" s="8" t="s">
        <v>23</v>
      </c>
      <c r="C25" s="40">
        <v>0.1</v>
      </c>
      <c r="D25" s="12"/>
    </row>
    <row r="26" spans="1:4" ht="15" customHeight="1" thickBot="1" x14ac:dyDescent="0.35">
      <c r="A26" s="135"/>
      <c r="B26" s="14" t="s">
        <v>16</v>
      </c>
      <c r="C26" s="55">
        <f>C25*C24*C21*('KAI ROI Calculator'!C18/'KAI ROI Calculator'!C19)</f>
        <v>185714.28571428568</v>
      </c>
      <c r="D26" s="18"/>
    </row>
    <row r="27" spans="1:4" ht="7.2" customHeight="1" thickBot="1" x14ac:dyDescent="0.35">
      <c r="A27" s="19"/>
      <c r="B27" s="20"/>
      <c r="C27" s="21"/>
    </row>
    <row r="28" spans="1:4" ht="15" customHeight="1" x14ac:dyDescent="0.3">
      <c r="A28" s="136" t="s">
        <v>38</v>
      </c>
      <c r="B28" s="6" t="s">
        <v>49</v>
      </c>
      <c r="C28" s="56">
        <f>1%*'KAI ROI Calculator'!C18</f>
        <v>200000</v>
      </c>
      <c r="D28" s="22"/>
    </row>
    <row r="29" spans="1:4" ht="15" customHeight="1" x14ac:dyDescent="0.3">
      <c r="A29" s="137"/>
      <c r="B29" s="23" t="s">
        <v>50</v>
      </c>
      <c r="C29" s="40">
        <f>1-1/C30</f>
        <v>0.83333333333333337</v>
      </c>
      <c r="D29" s="22" t="s">
        <v>51</v>
      </c>
    </row>
    <row r="30" spans="1:4" ht="15" customHeight="1" x14ac:dyDescent="0.3">
      <c r="A30" s="137"/>
      <c r="B30" s="23" t="s">
        <v>52</v>
      </c>
      <c r="C30" s="51">
        <f>C5/'KAI ROI Calculator'!C19*0.5</f>
        <v>6</v>
      </c>
      <c r="D30" s="22"/>
    </row>
    <row r="31" spans="1:4" ht="15" customHeight="1" thickBot="1" x14ac:dyDescent="0.35">
      <c r="A31" s="138"/>
      <c r="B31" s="24" t="s">
        <v>16</v>
      </c>
      <c r="C31" s="53">
        <f>C28*C29</f>
        <v>166666.66666666669</v>
      </c>
      <c r="D31" s="25" t="s">
        <v>53</v>
      </c>
    </row>
    <row r="32" spans="1:4" x14ac:dyDescent="0.3"/>
    <row r="33" spans="3:3" x14ac:dyDescent="0.3"/>
    <row r="34" spans="3:3" x14ac:dyDescent="0.3"/>
    <row r="36" spans="3:3" hidden="1" x14ac:dyDescent="0.3">
      <c r="C36" s="26"/>
    </row>
    <row r="37" spans="3:3" hidden="1" x14ac:dyDescent="0.3">
      <c r="C37" s="26"/>
    </row>
    <row r="39" spans="3:3" hidden="1" x14ac:dyDescent="0.3">
      <c r="C39" s="27"/>
    </row>
  </sheetData>
  <sheetProtection algorithmName="SHA-512" hashValue="3MF/fL55r4AVhjdvnBKNrQfHoLiyLcsmgrXb0oOc5fb/jsc8jN+JuiR7EWcK1Gae3SKa2nkTU2ggIEqbXqv5Ug==" saltValue="7nrlvX3kmRkkOWfK5I2fEA==" spinCount="100000" sheet="1" objects="1" scenarios="1"/>
  <mergeCells count="5">
    <mergeCell ref="B4:C4"/>
    <mergeCell ref="A5:A16"/>
    <mergeCell ref="B18:C18"/>
    <mergeCell ref="A19:A26"/>
    <mergeCell ref="A28:A3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E539-D7C1-4C85-B0C0-844366BFF4F6}">
  <dimension ref="A1:E61"/>
  <sheetViews>
    <sheetView showGridLines="0" showRowColHeaders="0" zoomScaleNormal="100" workbookViewId="0">
      <pane ySplit="2" topLeftCell="A3" activePane="bottomLeft" state="frozen"/>
      <selection pane="bottomLeft" activeCell="C25" sqref="C25 C21 C19"/>
    </sheetView>
  </sheetViews>
  <sheetFormatPr defaultColWidth="0" defaultRowHeight="11.4" zeroHeight="1" x14ac:dyDescent="0.3"/>
  <cols>
    <col min="1" max="1" width="16.44140625" style="3" customWidth="1"/>
    <col min="2" max="2" width="60.6640625" style="3" customWidth="1"/>
    <col min="3" max="3" width="13.44140625" style="3" bestFit="1" customWidth="1"/>
    <col min="4" max="4" width="72.88671875" style="3" customWidth="1"/>
    <col min="5" max="5" width="10" style="3" customWidth="1"/>
    <col min="6" max="16384" width="10" style="3" hidden="1"/>
  </cols>
  <sheetData>
    <row r="1" spans="1:4" s="43" customFormat="1" ht="15" customHeight="1" x14ac:dyDescent="0.3"/>
    <row r="2" spans="1:4" s="43" customFormat="1" ht="15" customHeight="1" x14ac:dyDescent="0.3"/>
    <row r="3" spans="1:4" ht="15" customHeight="1" thickBot="1" x14ac:dyDescent="0.35">
      <c r="D3" s="5"/>
    </row>
    <row r="4" spans="1:4" ht="15" customHeight="1" thickBot="1" x14ac:dyDescent="0.35">
      <c r="B4" s="132" t="s">
        <v>3</v>
      </c>
      <c r="C4" s="132"/>
      <c r="D4" s="41" t="s">
        <v>4</v>
      </c>
    </row>
    <row r="5" spans="1:4" ht="15" customHeight="1" x14ac:dyDescent="0.3">
      <c r="A5" s="139" t="s">
        <v>54</v>
      </c>
      <c r="B5" s="8" t="s">
        <v>55</v>
      </c>
      <c r="C5" s="47">
        <f>'KAI ROI Calculator'!C26</f>
        <v>15</v>
      </c>
      <c r="D5" s="9" t="s">
        <v>74</v>
      </c>
    </row>
    <row r="6" spans="1:4" ht="15" customHeight="1" x14ac:dyDescent="0.3">
      <c r="A6" s="137"/>
      <c r="B6" s="8" t="s">
        <v>56</v>
      </c>
      <c r="C6" s="40">
        <v>0.2</v>
      </c>
      <c r="D6" s="7"/>
    </row>
    <row r="7" spans="1:4" ht="15" customHeight="1" x14ac:dyDescent="0.3">
      <c r="A7" s="137"/>
      <c r="B7" s="8" t="s">
        <v>57</v>
      </c>
      <c r="C7" s="40">
        <v>0.5</v>
      </c>
      <c r="D7" s="9" t="s">
        <v>75</v>
      </c>
    </row>
    <row r="8" spans="1:4" ht="15" customHeight="1" x14ac:dyDescent="0.3">
      <c r="A8" s="137"/>
      <c r="B8" s="8" t="s">
        <v>58</v>
      </c>
      <c r="C8" s="47">
        <v>3</v>
      </c>
      <c r="D8" s="9"/>
    </row>
    <row r="9" spans="1:4" ht="15" customHeight="1" x14ac:dyDescent="0.3">
      <c r="A9" s="137"/>
      <c r="B9" s="11" t="s">
        <v>8</v>
      </c>
      <c r="C9" s="56">
        <f>C5*C6*C7*('KAI ROI Calculator'!C18/'KAI ROI Calculator'!C19)*C8</f>
        <v>4500000</v>
      </c>
      <c r="D9" s="9" t="s">
        <v>76</v>
      </c>
    </row>
    <row r="10" spans="1:4" ht="15" customHeight="1" x14ac:dyDescent="0.3">
      <c r="A10" s="137"/>
      <c r="B10" s="8" t="s">
        <v>9</v>
      </c>
      <c r="C10" s="40">
        <v>0.5</v>
      </c>
      <c r="D10" s="9" t="s">
        <v>77</v>
      </c>
    </row>
    <row r="11" spans="1:4" ht="15" customHeight="1" x14ac:dyDescent="0.3">
      <c r="A11" s="137"/>
      <c r="B11" s="8" t="s">
        <v>11</v>
      </c>
      <c r="C11" s="40">
        <v>0.15</v>
      </c>
      <c r="D11" s="9" t="s">
        <v>12</v>
      </c>
    </row>
    <row r="12" spans="1:4" ht="15" customHeight="1" x14ac:dyDescent="0.3">
      <c r="A12" s="137"/>
      <c r="B12" s="6" t="s">
        <v>59</v>
      </c>
      <c r="C12" s="47">
        <f>C10*C11*C8*C5</f>
        <v>3.3749999999999996</v>
      </c>
      <c r="D12" s="9"/>
    </row>
    <row r="13" spans="1:4" ht="15" customHeight="1" x14ac:dyDescent="0.3">
      <c r="A13" s="137"/>
      <c r="B13" s="8" t="s">
        <v>14</v>
      </c>
      <c r="C13" s="40">
        <v>0.25</v>
      </c>
      <c r="D13" s="9"/>
    </row>
    <row r="14" spans="1:4" ht="15" customHeight="1" x14ac:dyDescent="0.3">
      <c r="A14" s="137"/>
      <c r="B14" s="6" t="s">
        <v>15</v>
      </c>
      <c r="C14" s="47">
        <f>C12*C13</f>
        <v>0.84374999999999989</v>
      </c>
      <c r="D14" s="28"/>
    </row>
    <row r="15" spans="1:4" ht="15" customHeight="1" x14ac:dyDescent="0.3">
      <c r="A15" s="140"/>
      <c r="B15" s="11" t="s">
        <v>16</v>
      </c>
      <c r="C15" s="54">
        <f>C14*('KAI ROI Calculator'!C18/'KAI ROI Calculator'!C19)*C6*(1-C7)</f>
        <v>84375</v>
      </c>
      <c r="D15" s="28"/>
    </row>
    <row r="16" spans="1:4" ht="7.2" customHeight="1" x14ac:dyDescent="0.3">
      <c r="A16" s="29"/>
      <c r="B16" s="30"/>
      <c r="C16" s="31"/>
      <c r="D16" s="32"/>
    </row>
    <row r="17" spans="1:4" ht="21.6" customHeight="1" x14ac:dyDescent="0.3">
      <c r="A17" s="139" t="s">
        <v>41</v>
      </c>
      <c r="B17" s="8" t="s">
        <v>60</v>
      </c>
      <c r="C17" s="40">
        <f>'KAI ROI Calculator'!C25</f>
        <v>0.2</v>
      </c>
      <c r="D17" s="32"/>
    </row>
    <row r="18" spans="1:4" ht="15" customHeight="1" x14ac:dyDescent="0.3">
      <c r="A18" s="137"/>
      <c r="B18" s="8" t="s">
        <v>61</v>
      </c>
      <c r="C18" s="58">
        <f>C17*SUM('KAI ROI Calculator'!C19,'Appendix - IR Impact'!C5)</f>
        <v>52</v>
      </c>
      <c r="D18" s="9"/>
    </row>
    <row r="19" spans="1:4" ht="15" customHeight="1" x14ac:dyDescent="0.3">
      <c r="A19" s="137"/>
      <c r="B19" s="8" t="s">
        <v>79</v>
      </c>
      <c r="C19" s="40">
        <v>0.1</v>
      </c>
      <c r="D19" s="9"/>
    </row>
    <row r="20" spans="1:4" ht="15" customHeight="1" x14ac:dyDescent="0.3">
      <c r="A20" s="137"/>
      <c r="B20" s="11" t="s">
        <v>8</v>
      </c>
      <c r="C20" s="56">
        <f>C18*C19*('KAI ROI Calculator'!C18/'KAI ROI Calculator'!C19)</f>
        <v>5200000</v>
      </c>
      <c r="D20" s="7"/>
    </row>
    <row r="21" spans="1:4" ht="15" customHeight="1" x14ac:dyDescent="0.3">
      <c r="A21" s="137"/>
      <c r="B21" s="8" t="s">
        <v>9</v>
      </c>
      <c r="C21" s="40">
        <v>0.7</v>
      </c>
      <c r="D21" s="9" t="s">
        <v>77</v>
      </c>
    </row>
    <row r="22" spans="1:4" ht="15" customHeight="1" x14ac:dyDescent="0.3">
      <c r="A22" s="137"/>
      <c r="B22" s="8" t="s">
        <v>11</v>
      </c>
      <c r="C22" s="40">
        <v>0.15</v>
      </c>
      <c r="D22" s="9" t="s">
        <v>12</v>
      </c>
    </row>
    <row r="23" spans="1:4" ht="15" customHeight="1" x14ac:dyDescent="0.3">
      <c r="A23" s="137"/>
      <c r="B23" s="6" t="s">
        <v>59</v>
      </c>
      <c r="C23" s="47">
        <f>C21*C22*C18</f>
        <v>5.46</v>
      </c>
      <c r="D23" s="9"/>
    </row>
    <row r="24" spans="1:4" ht="15" customHeight="1" x14ac:dyDescent="0.3">
      <c r="A24" s="137"/>
      <c r="B24" s="8" t="s">
        <v>14</v>
      </c>
      <c r="C24" s="40">
        <v>0.25</v>
      </c>
      <c r="D24" s="9"/>
    </row>
    <row r="25" spans="1:4" ht="15" customHeight="1" x14ac:dyDescent="0.3">
      <c r="A25" s="137"/>
      <c r="B25" s="6" t="s">
        <v>15</v>
      </c>
      <c r="C25" s="57">
        <f>C23*C24</f>
        <v>1.365</v>
      </c>
      <c r="D25" s="28"/>
    </row>
    <row r="26" spans="1:4" ht="15" customHeight="1" x14ac:dyDescent="0.3">
      <c r="A26" s="140"/>
      <c r="B26" s="11" t="s">
        <v>16</v>
      </c>
      <c r="C26" s="54">
        <f>C25*C21*C19*('KAI ROI Calculator'!C18/'KAI ROI Calculator'!C19)</f>
        <v>95550</v>
      </c>
      <c r="D26" s="28"/>
    </row>
    <row r="27" spans="1:4" ht="7.2" customHeight="1" x14ac:dyDescent="0.3">
      <c r="A27" s="33"/>
      <c r="B27" s="30"/>
      <c r="C27" s="31"/>
      <c r="D27" s="32"/>
    </row>
    <row r="28" spans="1:4" ht="7.2" customHeight="1" x14ac:dyDescent="0.3"/>
    <row r="29" spans="1:4" ht="7.2" customHeight="1" thickBot="1" x14ac:dyDescent="0.35">
      <c r="A29" s="19"/>
      <c r="B29" s="20"/>
      <c r="C29" s="21"/>
      <c r="D29" s="34"/>
    </row>
    <row r="30" spans="1:4" ht="15" customHeight="1" thickBot="1" x14ac:dyDescent="0.35">
      <c r="B30" s="132" t="s">
        <v>17</v>
      </c>
      <c r="C30" s="132"/>
      <c r="D30" s="41" t="s">
        <v>4</v>
      </c>
    </row>
    <row r="31" spans="1:4" ht="7.2" customHeight="1" thickBot="1" x14ac:dyDescent="0.35">
      <c r="A31" s="35"/>
      <c r="B31" s="36"/>
      <c r="C31" s="37"/>
      <c r="D31" s="38"/>
    </row>
    <row r="32" spans="1:4" ht="22.95" customHeight="1" x14ac:dyDescent="0.3">
      <c r="A32" s="133" t="s">
        <v>42</v>
      </c>
      <c r="B32" s="16" t="s">
        <v>73</v>
      </c>
      <c r="C32" s="49">
        <v>7</v>
      </c>
      <c r="D32" s="17" t="s">
        <v>78</v>
      </c>
    </row>
    <row r="33" spans="1:4" ht="15" customHeight="1" x14ac:dyDescent="0.3">
      <c r="A33" s="134"/>
      <c r="B33" s="6" t="s">
        <v>62</v>
      </c>
      <c r="C33" s="40">
        <f>1/C32</f>
        <v>0.14285714285714285</v>
      </c>
      <c r="D33" s="12"/>
    </row>
    <row r="34" spans="1:4" ht="15" customHeight="1" x14ac:dyDescent="0.3">
      <c r="A34" s="134"/>
      <c r="B34" s="6" t="s">
        <v>63</v>
      </c>
      <c r="C34" s="47">
        <f>C33*'KAI ROI Calculator'!C19</f>
        <v>2.8571428571428568</v>
      </c>
      <c r="D34" s="7"/>
    </row>
    <row r="35" spans="1:4" ht="15" customHeight="1" x14ac:dyDescent="0.3">
      <c r="A35" s="134"/>
      <c r="B35" s="8" t="s">
        <v>64</v>
      </c>
      <c r="C35" s="50">
        <f>'KAI ROI Calculator'!C24</f>
        <v>0.3</v>
      </c>
      <c r="D35" s="7" t="s">
        <v>71</v>
      </c>
    </row>
    <row r="36" spans="1:4" ht="15" customHeight="1" x14ac:dyDescent="0.3">
      <c r="A36" s="134"/>
      <c r="B36" s="6" t="s">
        <v>49</v>
      </c>
      <c r="C36" s="56">
        <f>C34*('KAI ROI Calculator'!C18/'KAI ROI Calculator'!C19)*C35</f>
        <v>857142.85714285704</v>
      </c>
      <c r="D36" s="12"/>
    </row>
    <row r="37" spans="1:4" ht="15" customHeight="1" x14ac:dyDescent="0.3">
      <c r="A37" s="134"/>
      <c r="B37" s="39" t="s">
        <v>22</v>
      </c>
      <c r="C37" s="40">
        <v>0.15</v>
      </c>
      <c r="D37" s="9"/>
    </row>
    <row r="38" spans="1:4" ht="15" customHeight="1" x14ac:dyDescent="0.3">
      <c r="A38" s="134"/>
      <c r="B38" s="8" t="s">
        <v>65</v>
      </c>
      <c r="C38" s="40">
        <v>0.05</v>
      </c>
      <c r="D38" s="12"/>
    </row>
    <row r="39" spans="1:4" ht="15" customHeight="1" thickBot="1" x14ac:dyDescent="0.35">
      <c r="A39" s="135"/>
      <c r="B39" s="14" t="s">
        <v>16</v>
      </c>
      <c r="C39" s="55">
        <f>C38*C37*C34*('KAI ROI Calculator'!C18/'KAI ROI Calculator'!C19)</f>
        <v>21428.571428571424</v>
      </c>
      <c r="D39" s="18"/>
    </row>
    <row r="40" spans="1:4" ht="7.2" customHeight="1" thickBot="1" x14ac:dyDescent="0.35">
      <c r="D40" s="27"/>
    </row>
    <row r="41" spans="1:4" ht="22.95" customHeight="1" x14ac:dyDescent="0.3">
      <c r="A41" s="133" t="s">
        <v>43</v>
      </c>
      <c r="B41" s="16" t="s">
        <v>73</v>
      </c>
      <c r="C41" s="49">
        <v>7</v>
      </c>
      <c r="D41" s="17" t="s">
        <v>78</v>
      </c>
    </row>
    <row r="42" spans="1:4" ht="15" customHeight="1" x14ac:dyDescent="0.3">
      <c r="A42" s="134"/>
      <c r="B42" s="6" t="s">
        <v>62</v>
      </c>
      <c r="C42" s="40">
        <f>1/C41</f>
        <v>0.14285714285714285</v>
      </c>
      <c r="D42" s="12"/>
    </row>
    <row r="43" spans="1:4" ht="15" customHeight="1" x14ac:dyDescent="0.3">
      <c r="A43" s="134"/>
      <c r="B43" s="6" t="s">
        <v>63</v>
      </c>
      <c r="C43" s="47">
        <f>C42*'KAI ROI Calculator'!C19</f>
        <v>2.8571428571428568</v>
      </c>
      <c r="D43" s="7"/>
    </row>
    <row r="44" spans="1:4" ht="15" customHeight="1" x14ac:dyDescent="0.3">
      <c r="A44" s="134"/>
      <c r="B44" s="8" t="s">
        <v>64</v>
      </c>
      <c r="C44" s="50">
        <f>'KAI ROI Calculator'!C24</f>
        <v>0.3</v>
      </c>
      <c r="D44" s="7" t="s">
        <v>71</v>
      </c>
    </row>
    <row r="45" spans="1:4" ht="15" customHeight="1" x14ac:dyDescent="0.3">
      <c r="A45" s="134"/>
      <c r="B45" s="6" t="s">
        <v>49</v>
      </c>
      <c r="C45" s="56">
        <f>C43*('KAI ROI Calculator'!C18/'KAI ROI Calculator'!C19)*C44</f>
        <v>857142.85714285704</v>
      </c>
      <c r="D45" s="12"/>
    </row>
    <row r="46" spans="1:4" ht="24" customHeight="1" x14ac:dyDescent="0.3">
      <c r="A46" s="134"/>
      <c r="B46" s="6" t="s">
        <v>21</v>
      </c>
      <c r="C46" s="50">
        <v>0.65</v>
      </c>
      <c r="D46" s="9" t="s">
        <v>72</v>
      </c>
    </row>
    <row r="47" spans="1:4" ht="15" customHeight="1" x14ac:dyDescent="0.3">
      <c r="A47" s="134"/>
      <c r="B47" s="8" t="s">
        <v>66</v>
      </c>
      <c r="C47" s="40">
        <v>0.1</v>
      </c>
      <c r="D47" s="12"/>
    </row>
    <row r="48" spans="1:4" ht="15" customHeight="1" thickBot="1" x14ac:dyDescent="0.35">
      <c r="A48" s="135"/>
      <c r="B48" s="14" t="s">
        <v>16</v>
      </c>
      <c r="C48" s="55">
        <f>C47*C46*C43*('KAI ROI Calculator'!C18/'KAI ROI Calculator'!C19)</f>
        <v>185714.28571428568</v>
      </c>
      <c r="D48" s="18"/>
    </row>
    <row r="49" s="3" customFormat="1" x14ac:dyDescent="0.3"/>
    <row r="50" s="3" customFormat="1" x14ac:dyDescent="0.3"/>
    <row r="51" s="3" customFormat="1" x14ac:dyDescent="0.3"/>
    <row r="52" s="3" customFormat="1" hidden="1" x14ac:dyDescent="0.3"/>
    <row r="53" s="3" customFormat="1" hidden="1" x14ac:dyDescent="0.3"/>
    <row r="54" s="3" customFormat="1" hidden="1" x14ac:dyDescent="0.3"/>
    <row r="55" s="3" customFormat="1" hidden="1" x14ac:dyDescent="0.3"/>
    <row r="56" s="3" customFormat="1" hidden="1" x14ac:dyDescent="0.3"/>
    <row r="57" s="3" customFormat="1" hidden="1" x14ac:dyDescent="0.3"/>
    <row r="58" s="3" customFormat="1" hidden="1" x14ac:dyDescent="0.3"/>
    <row r="59" s="3" customFormat="1" hidden="1" x14ac:dyDescent="0.3"/>
    <row r="60" s="3" customFormat="1" hidden="1" x14ac:dyDescent="0.3"/>
    <row r="61" s="3" customFormat="1" hidden="1" x14ac:dyDescent="0.3"/>
  </sheetData>
  <sheetProtection algorithmName="SHA-512" hashValue="Tj1azWdWQ/xbAYT8foLXy1C2Zn5kDwl+5L+eQi65A4sAaEPe4gKcyaFwn9Xtph93Abk+GzcMkSyUZJyR12W9tg==" saltValue="W/1EUQY9V3QHS+92FYa3aw==" spinCount="100000" sheet="1" objects="1" scenarios="1"/>
  <mergeCells count="6">
    <mergeCell ref="A41:A48"/>
    <mergeCell ref="B4:C4"/>
    <mergeCell ref="A5:A15"/>
    <mergeCell ref="A17:A26"/>
    <mergeCell ref="B30:C30"/>
    <mergeCell ref="A32:A3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060F0-72F9-49D2-AD86-FA448BB8251D}">
  <dimension ref="A1:N38"/>
  <sheetViews>
    <sheetView showGridLines="0" showRowColHeaders="0" zoomScaleNormal="100" workbookViewId="0">
      <selection activeCell="A26" sqref="A26:XFD26"/>
    </sheetView>
  </sheetViews>
  <sheetFormatPr defaultColWidth="0" defaultRowHeight="14.4" customHeight="1" zeroHeight="1" x14ac:dyDescent="0.3"/>
  <cols>
    <col min="1" max="12" width="8.88671875" customWidth="1"/>
    <col min="13" max="13" width="10.88671875" customWidth="1"/>
    <col min="14" max="14" width="24" customWidth="1"/>
    <col min="15" max="16384" width="8.88671875"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x14ac:dyDescent="0.3"/>
    <row r="18" x14ac:dyDescent="0.3"/>
    <row r="19" x14ac:dyDescent="0.3"/>
    <row r="20" x14ac:dyDescent="0.3"/>
    <row r="21" x14ac:dyDescent="0.3"/>
    <row r="22" x14ac:dyDescent="0.3"/>
    <row r="23" x14ac:dyDescent="0.3"/>
    <row r="24" x14ac:dyDescent="0.3"/>
    <row r="25" x14ac:dyDescent="0.3"/>
    <row r="26" hidden="1" x14ac:dyDescent="0.3"/>
    <row r="27" hidden="1" x14ac:dyDescent="0.3"/>
    <row r="28" hidden="1" x14ac:dyDescent="0.3"/>
    <row r="29" hidden="1" x14ac:dyDescent="0.3"/>
    <row r="30" hidden="1" x14ac:dyDescent="0.3"/>
    <row r="31" hidden="1" x14ac:dyDescent="0.3"/>
    <row r="32" hidden="1" x14ac:dyDescent="0.3"/>
    <row r="33" hidden="1" x14ac:dyDescent="0.3"/>
    <row r="34" hidden="1" x14ac:dyDescent="0.3"/>
    <row r="35" hidden="1" x14ac:dyDescent="0.3"/>
    <row r="36" hidden="1" x14ac:dyDescent="0.3"/>
    <row r="37" hidden="1" x14ac:dyDescent="0.3"/>
    <row r="38" ht="14.4" customHeight="1" x14ac:dyDescent="0.3"/>
  </sheetData>
  <sheetProtection algorithmName="SHA-512" hashValue="CTyTYTKTKTeUiJDpd+R+is+lmP+4I/KXgr+rZjikEVHf9QwHWyCG6Q+c8lnhW8vpoSpK6cJQcJ/6nT2IscQvuA==" saltValue="KZt9FNRrqiGFg8DpCuW9PA=="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KAI ROI Calculator</vt:lpstr>
      <vt:lpstr>Appendix - Approach</vt:lpstr>
      <vt:lpstr>Appendix - IR Impact</vt:lpstr>
      <vt:lpstr>Appendix - AP Impact</vt:lpstr>
      <vt:lpstr>End Page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Rahul Rana</dc:creator>
  <cp:keywords/>
  <dc:description/>
  <cp:lastModifiedBy>Rahul Rana</cp:lastModifiedBy>
  <cp:revision/>
  <dcterms:created xsi:type="dcterms:W3CDTF">2006-09-16T00:00:00Z</dcterms:created>
  <dcterms:modified xsi:type="dcterms:W3CDTF">2025-07-14T12:12:52Z</dcterms:modified>
  <cp:category/>
  <cp:contentStatus/>
</cp:coreProperties>
</file>